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960" windowWidth="18975" windowHeight="9180" tabRatio="652" firstSheet="1" activeTab="2"/>
  </bookViews>
  <sheets>
    <sheet name="20년간40%" sheetId="1" state="hidden" r:id="rId1"/>
    <sheet name="예상연금2012년부터 가입" sheetId="2" r:id="rId2"/>
    <sheet name="장애연금" sheetId="3" r:id="rId3"/>
    <sheet name="유족연금" sheetId="4" r:id="rId4"/>
  </sheets>
  <definedNames>
    <definedName name="_xlnm.Print_Area" localSheetId="1">'예상연금2012년부터 가입'!$A$1:$J$54</definedName>
    <definedName name="_xlnm.Print_Area" localSheetId="3">'유족연금'!$A$1:$F$54</definedName>
    <definedName name="_xlnm.Print_Area" localSheetId="2">'장애연금'!$A$1:$G$54</definedName>
  </definedNames>
  <calcPr fullCalcOnLoad="1"/>
</workbook>
</file>

<file path=xl/comments2.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3.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4.xml><?xml version="1.0" encoding="utf-8"?>
<comments xmlns="http://schemas.openxmlformats.org/spreadsheetml/2006/main">
  <authors>
    <author>.</author>
    <author>user</author>
  </authors>
  <commentList>
    <comment ref="D55" authorId="0">
      <text>
        <r>
          <rPr>
            <b/>
            <sz val="9"/>
            <rFont val="굴림"/>
            <family val="3"/>
          </rPr>
          <t>부양가족연금대상 있을 경우 인원수를 입력하세요</t>
        </r>
      </text>
    </comment>
    <comment ref="D6" authorId="1">
      <text>
        <r>
          <rPr>
            <sz val="9"/>
            <rFont val="굴림"/>
            <family val="3"/>
          </rPr>
          <t>1998년 최초 가입
2008년 사유발생</t>
        </r>
      </text>
    </comment>
    <comment ref="E6" authorId="1">
      <text>
        <r>
          <rPr>
            <sz val="9"/>
            <rFont val="굴림"/>
            <family val="3"/>
          </rPr>
          <t>1994년 최초가입하여 15년 가입가정
2008년 사유발생</t>
        </r>
      </text>
    </comment>
    <comment ref="F6" authorId="1">
      <text>
        <r>
          <rPr>
            <sz val="9"/>
            <rFont val="굴림"/>
            <family val="3"/>
          </rPr>
          <t>1989년 최초가입하여 20년 가입가정
2008년 사유발생</t>
        </r>
      </text>
    </comment>
  </commentList>
</comments>
</file>

<file path=xl/sharedStrings.xml><?xml version="1.0" encoding="utf-8"?>
<sst xmlns="http://schemas.openxmlformats.org/spreadsheetml/2006/main" count="129" uniqueCount="88">
  <si>
    <t>주)</t>
  </si>
  <si>
    <t>평균소득월액(A)</t>
  </si>
  <si>
    <t>금액</t>
  </si>
  <si>
    <t>인원수</t>
  </si>
  <si>
    <t>배우자</t>
  </si>
  <si>
    <t>자녀</t>
  </si>
  <si>
    <t>부모</t>
  </si>
  <si>
    <t>연금보험료</t>
  </si>
  <si>
    <t>( 9% )</t>
  </si>
  <si>
    <t>2009년부터</t>
  </si>
  <si>
    <t>2010년부터</t>
  </si>
  <si>
    <t>2011년부터</t>
  </si>
  <si>
    <t>2012년부터</t>
  </si>
  <si>
    <t>2013년부터</t>
  </si>
  <si>
    <t>2014년부터</t>
  </si>
  <si>
    <t>2015년부터</t>
  </si>
  <si>
    <t>2016년부터</t>
  </si>
  <si>
    <t>2017년부터</t>
  </si>
  <si>
    <t>2018년부터</t>
  </si>
  <si>
    <t>2019년부터</t>
  </si>
  <si>
    <t>2020년부터</t>
  </si>
  <si>
    <t>2021년부터</t>
  </si>
  <si>
    <t>2022년부터</t>
  </si>
  <si>
    <t>2023년부터</t>
  </si>
  <si>
    <t>2024년부터</t>
  </si>
  <si>
    <t>2025년부터</t>
  </si>
  <si>
    <t>2026년부터</t>
  </si>
  <si>
    <t>2027년부터</t>
  </si>
  <si>
    <t>법개정으로 인한 예상연금월액</t>
  </si>
  <si>
    <t>1. 예상연금월액에 표출되는 B값을 분홍색란에 입력</t>
  </si>
  <si>
    <t>2. 가입월수를 분홍색란에 입력</t>
  </si>
  <si>
    <t>*1000원단위까지만 상담자료로 활용해주세요</t>
  </si>
  <si>
    <t>A값</t>
  </si>
  <si>
    <t>현재A값</t>
  </si>
  <si>
    <t>3개년 평균</t>
  </si>
  <si>
    <t>B값</t>
  </si>
  <si>
    <t>1998년까지</t>
  </si>
  <si>
    <t>적용상수</t>
  </si>
  <si>
    <t>2007년까지</t>
  </si>
  <si>
    <t>2008년부터</t>
  </si>
  <si>
    <t>2028년이후</t>
  </si>
  <si>
    <t>가  입  기  간</t>
  </si>
  <si>
    <t>10년</t>
  </si>
  <si>
    <t>15년</t>
  </si>
  <si>
    <t>20년</t>
  </si>
  <si>
    <t>30년</t>
  </si>
  <si>
    <t>40년</t>
  </si>
  <si>
    <t>25년</t>
  </si>
  <si>
    <t>35년</t>
  </si>
  <si>
    <t>( 단위 : 원/월 )</t>
  </si>
  <si>
    <t>가  입  기  간</t>
  </si>
  <si>
    <t>10년미만</t>
  </si>
  <si>
    <t>10년∼20년미만</t>
  </si>
  <si>
    <t>20년</t>
  </si>
  <si>
    <t>가입기간</t>
  </si>
  <si>
    <t>연금보험료</t>
  </si>
  <si>
    <t>장  애
1   급</t>
  </si>
  <si>
    <t>장  애
2   급</t>
  </si>
  <si>
    <t>장  애
3   급</t>
  </si>
  <si>
    <t>일시보상금
(장애4급)</t>
  </si>
  <si>
    <t>( 9% )</t>
  </si>
  <si>
    <t>금액</t>
  </si>
  <si>
    <t>인원수</t>
  </si>
  <si>
    <t>배우자</t>
  </si>
  <si>
    <t>자녀</t>
  </si>
  <si>
    <t>부모</t>
  </si>
  <si>
    <t>순번</t>
  </si>
  <si>
    <t>순번</t>
  </si>
  <si>
    <t>가입기간중 기준
소득월액평균액(B값)</t>
  </si>
  <si>
    <t>부양가족대상자</t>
  </si>
  <si>
    <t>가입기간중 기준
소득월액평균액(B값)</t>
  </si>
  <si>
    <t>순번</t>
  </si>
  <si>
    <t>1999년까지</t>
  </si>
  <si>
    <t>2000년까지</t>
  </si>
  <si>
    <t>2001년까지</t>
  </si>
  <si>
    <t>2002년까지</t>
  </si>
  <si>
    <t>2003년까지</t>
  </si>
  <si>
    <t>2004년까지</t>
  </si>
  <si>
    <t>2005년까지</t>
  </si>
  <si>
    <t>2006년까지</t>
  </si>
  <si>
    <t>1. 연금액산정 : {1.44*(A+B)*P1/P+1.425*(A+B)*P2/P+...+1.2*(A+B)*P18/P}(1+0.05n/12). "A"- 연금수급전 3년간 전체가입자의 평균소득월액의 평균액, "B"- 가입자 개인의 가입기간중 기준소득월액의 평균액, "n"- 20년초과 가입월수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2012.6월까지는 상한액 3,750,000원 가입 가정</t>
  </si>
  <si>
    <t>1. 가입자 사망당시 생계를 유지하고 있는 가족이 있을 경우 자녀/부모 1인당 연157,540원의 부양가족연금액이 가산됩니다.
2. 2012년도에 지급사유가 발생한 것으로 가정하여 현재의 "A"값(2012년도 적용 1,891,771원)으로 산정 (10년 미만은 2012년 1월 가입, 10년~20년 미만은 1998년 1월-2012년 12월(15년), 20년은 1993년 1월-2012년 12월(20년)에 가입한 것으로 가정하여 연금액 산정)
3. 연금의 월지급액(부양가족연금액 포함)은 가입자이었던 최종 5년간의 기준소득월액의 평균액과 가입기간중의 기준소득월액의 평균액을 재평가한 금액 중에서 많은 금액을 초과하지 못합니다.(단, 노령연금수급권자가 사망한 경우 유족연금액은 사망한 자가 지급받던 금액을 초과할 수 없음)</t>
  </si>
  <si>
    <t>1. 연금액산정 : 1.44(A+B)(1+0.05n/12). "A"- 연금수급전 3년간 전체가입자의 평균소득월액의 평균액, "B"- 가입자 개인의 가입기간중 평균소득월액, "n"- 20년초과 가입월수(상기 예상연금월액은 가입기간 20년이하 기준임)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2012.7월부터 가입 가정</t>
  </si>
  <si>
    <t>15년</t>
  </si>
  <si>
    <t>20년</t>
  </si>
  <si>
    <t>25년</t>
  </si>
  <si>
    <t>35년</t>
  </si>
  <si>
    <t>40년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</si>
</sst>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Red]#,##0"/>
    <numFmt numFmtId="181" formatCode="&quot;US$&quot;#,##0.00_);[Red]\(&quot;US$&quot;#,##0.00\)"/>
    <numFmt numFmtId="182" formatCode="&quot;$&quot;#,##0"/>
    <numFmt numFmtId="183" formatCode="_(&quot;$&quot;* #,##0_);_(&quot;$&quot;* \(#,##0\);_(&quot;$&quot;* &quot;-&quot;??_);_(@_)"/>
    <numFmt numFmtId="184" formatCode="_ * #,##0.0_ ;_ * \-#,##0.0_ ;_ * &quot;-&quot;_ ;_ @_ "/>
    <numFmt numFmtId="185" formatCode="_-* #,##0.000_-;\-* #,##0.000_-;_-* &quot;-&quot;???_-;_-@_-"/>
    <numFmt numFmtId="186" formatCode="0_);[Red]\(0\)"/>
    <numFmt numFmtId="187" formatCode="_-* #,##0.0_-;\-* #,##0.0_-;_-* &quot;-&quot;?_-;_-@_-"/>
    <numFmt numFmtId="188" formatCode="_-* #,##0.000_-;\-* #,##0.000_-;_-* &quot;-&quot;??_-;_-@_-"/>
    <numFmt numFmtId="189" formatCode="_-* #,##0.0_-;\-* #,##0.0_-;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0_ "/>
    <numFmt numFmtId="195" formatCode="#,##0_ "/>
    <numFmt numFmtId="196" formatCode="0.0%"/>
    <numFmt numFmtId="197" formatCode="#,###&quot;원&quot;"/>
    <numFmt numFmtId="198" formatCode="#,###&quot;개월&quot;"/>
  </numFmts>
  <fonts count="62">
    <font>
      <sz val="12"/>
      <name val="돋움체"/>
      <family val="3"/>
    </font>
    <font>
      <sz val="11"/>
      <name val="돋움"/>
      <family val="3"/>
    </font>
    <font>
      <sz val="12"/>
      <name val="바탕체"/>
      <family val="1"/>
    </font>
    <font>
      <sz val="10"/>
      <name val="Arial"/>
      <family val="2"/>
    </font>
    <font>
      <sz val="10"/>
      <name val="MS Sans Serif"/>
      <family val="2"/>
    </font>
    <font>
      <sz val="8"/>
      <name val="Arial"/>
      <family val="2"/>
    </font>
    <font>
      <sz val="8"/>
      <name val="돋움"/>
      <family val="3"/>
    </font>
    <font>
      <u val="single"/>
      <sz val="10"/>
      <color indexed="14"/>
      <name val="MS Sans Serif"/>
      <family val="2"/>
    </font>
    <font>
      <u val="single"/>
      <sz val="12"/>
      <color indexed="12"/>
      <name val="Tms Rmn"/>
      <family val="1"/>
    </font>
    <font>
      <b/>
      <sz val="10"/>
      <name val="Helv"/>
      <family val="2"/>
    </font>
    <font>
      <b/>
      <sz val="12"/>
      <name val="Helv"/>
      <family val="2"/>
    </font>
    <font>
      <b/>
      <sz val="12"/>
      <name val="Arial"/>
      <family val="2"/>
    </font>
    <font>
      <u val="single"/>
      <sz val="10"/>
      <color indexed="12"/>
      <name val="MS Sans Serif"/>
      <family val="2"/>
    </font>
    <font>
      <b/>
      <sz val="11"/>
      <name val="Helv"/>
      <family val="2"/>
    </font>
    <font>
      <sz val="8"/>
      <name val="견명조"/>
      <family val="1"/>
    </font>
    <font>
      <sz val="11"/>
      <name val="굴림체"/>
      <family val="3"/>
    </font>
    <font>
      <sz val="11"/>
      <color indexed="8"/>
      <name val="굴림체"/>
      <family val="3"/>
    </font>
    <font>
      <sz val="10"/>
      <color indexed="8"/>
      <name val="굴림체"/>
      <family val="3"/>
    </font>
    <font>
      <b/>
      <sz val="9"/>
      <name val="굴림"/>
      <family val="3"/>
    </font>
    <font>
      <sz val="9"/>
      <name val="굴림체"/>
      <family val="3"/>
    </font>
    <font>
      <sz val="12"/>
      <name val="굴림체"/>
      <family val="3"/>
    </font>
    <font>
      <b/>
      <sz val="12"/>
      <name val="굴림체"/>
      <family val="3"/>
    </font>
    <font>
      <sz val="8"/>
      <name val="돋움체"/>
      <family val="3"/>
    </font>
    <font>
      <sz val="9"/>
      <name val="굴림"/>
      <family val="3"/>
    </font>
    <font>
      <sz val="9"/>
      <color indexed="8"/>
      <name val="굴림체"/>
      <family val="3"/>
    </font>
    <font>
      <sz val="11"/>
      <color indexed="10"/>
      <name val="굴림체"/>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6"/>
      <color indexed="8"/>
      <name val="휴먼매직체"/>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돋움체"/>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s>
  <borders count="6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style="double"/>
      <top style="thin"/>
      <bottom style="medium"/>
    </border>
    <border>
      <left style="thin"/>
      <right style="medium"/>
      <top>
        <color indexed="63"/>
      </top>
      <bottom style="medium"/>
    </border>
    <border>
      <left>
        <color indexed="63"/>
      </left>
      <right style="medium"/>
      <top style="double"/>
      <bottom>
        <color indexed="63"/>
      </bottom>
    </border>
    <border>
      <left style="double"/>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double"/>
      <top>
        <color indexed="63"/>
      </top>
      <bottom>
        <color indexed="63"/>
      </bottom>
    </border>
    <border>
      <left style="thin"/>
      <right style="medium"/>
      <top>
        <color indexed="63"/>
      </top>
      <bottom style="double"/>
    </border>
    <border>
      <left style="double"/>
      <right style="thin"/>
      <top>
        <color indexed="63"/>
      </top>
      <bottom style="double"/>
    </border>
    <border>
      <left style="medium"/>
      <right style="medium"/>
      <top>
        <color indexed="63"/>
      </top>
      <bottom style="double"/>
    </border>
    <border>
      <left>
        <color indexed="63"/>
      </left>
      <right style="double"/>
      <top>
        <color indexed="63"/>
      </top>
      <bottom style="double"/>
    </border>
    <border>
      <left style="double"/>
      <right style="thin"/>
      <top style="medium"/>
      <bottom>
        <color indexed="63"/>
      </bottom>
    </border>
    <border>
      <left style="thin"/>
      <right style="medium"/>
      <top style="medium"/>
      <bottom>
        <color indexed="63"/>
      </bottom>
    </border>
    <border>
      <left style="thin"/>
      <right style="double"/>
      <top style="medium"/>
      <bottom>
        <color indexed="63"/>
      </bottom>
    </border>
    <border>
      <left>
        <color indexed="63"/>
      </left>
      <right style="medium"/>
      <top>
        <color indexed="63"/>
      </top>
      <bottom>
        <color indexed="63"/>
      </bottom>
    </border>
    <border>
      <left>
        <color indexed="63"/>
      </left>
      <right style="medium"/>
      <top>
        <color indexed="63"/>
      </top>
      <bottom style="double"/>
    </border>
    <border>
      <left style="hair"/>
      <right style="hair"/>
      <top style="double"/>
      <bottom style="hair"/>
    </border>
    <border>
      <left style="hair"/>
      <right style="hair"/>
      <top style="hair"/>
      <bottom style="double"/>
    </border>
    <border>
      <left style="hair"/>
      <right style="hair"/>
      <top>
        <color indexed="63"/>
      </top>
      <bottom style="hair"/>
    </border>
    <border>
      <left style="hair"/>
      <right style="hair"/>
      <top style="hair"/>
      <bottom style="thin"/>
    </border>
    <border>
      <left style="hair"/>
      <right style="double"/>
      <top style="hair"/>
      <bottom style="thin"/>
    </border>
    <border>
      <left>
        <color indexed="63"/>
      </left>
      <right style="hair"/>
      <top>
        <color indexed="63"/>
      </top>
      <bottom style="hair"/>
    </border>
    <border>
      <left>
        <color indexed="63"/>
      </left>
      <right style="hair"/>
      <top style="hair"/>
      <bottom style="hair"/>
    </border>
    <border>
      <left style="double"/>
      <right style="thin"/>
      <top>
        <color indexed="63"/>
      </top>
      <bottom style="hair"/>
    </border>
    <border>
      <left style="double"/>
      <right style="thin"/>
      <top style="hair"/>
      <bottom style="hair"/>
    </border>
    <border>
      <left style="hair"/>
      <right style="double"/>
      <top>
        <color indexed="63"/>
      </top>
      <bottom style="hair"/>
    </border>
    <border>
      <left style="hair"/>
      <right style="double"/>
      <top style="hair"/>
      <bottom style="hair"/>
    </border>
    <border>
      <left style="double"/>
      <right style="thin"/>
      <top style="hair"/>
      <bottom style="double"/>
    </border>
    <border>
      <left>
        <color indexed="63"/>
      </left>
      <right style="hair"/>
      <top style="hair"/>
      <bottom style="double"/>
    </border>
    <border>
      <left style="thin"/>
      <right style="double"/>
      <top>
        <color indexed="63"/>
      </top>
      <bottom style="double"/>
    </border>
    <border>
      <left style="hair"/>
      <right style="hair"/>
      <top>
        <color indexed="63"/>
      </top>
      <bottom style="double"/>
    </border>
    <border>
      <left style="hair"/>
      <right style="double"/>
      <top>
        <color indexed="63"/>
      </top>
      <bottom style="double"/>
    </border>
    <border>
      <left style="double"/>
      <right style="thin"/>
      <top style="double"/>
      <bottom>
        <color indexed="63"/>
      </bottom>
    </border>
    <border>
      <left style="double"/>
      <right style="thin"/>
      <top>
        <color indexed="63"/>
      </top>
      <bottom style="medium"/>
    </border>
    <border>
      <left style="thin"/>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medium"/>
      <top style="double"/>
      <bottom>
        <color indexed="63"/>
      </bottom>
    </border>
    <border>
      <left style="medium"/>
      <right style="medium"/>
      <top>
        <color indexed="63"/>
      </top>
      <bottom style="medium"/>
    </border>
    <border>
      <left style="medium"/>
      <right style="double"/>
      <top style="double"/>
      <bottom>
        <color indexed="63"/>
      </bottom>
    </border>
    <border>
      <left style="medium"/>
      <right style="double"/>
      <top>
        <color indexed="63"/>
      </top>
      <bottom style="medium"/>
    </border>
    <border>
      <left style="double"/>
      <right style="thin"/>
      <top style="double"/>
      <bottom style="hair"/>
    </border>
    <border>
      <left style="double"/>
      <right style="thin"/>
      <top style="hair"/>
      <bottom style="thin"/>
    </border>
    <border>
      <left>
        <color indexed="63"/>
      </left>
      <right style="hair"/>
      <top style="double"/>
      <bottom style="hair"/>
    </border>
    <border>
      <left>
        <color indexed="63"/>
      </left>
      <right style="hair"/>
      <top style="hair"/>
      <bottom style="thin"/>
    </border>
    <border>
      <left style="hair"/>
      <right style="double"/>
      <top style="double"/>
      <bottom style="hair"/>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0" fontId="3" fillId="0" borderId="0" applyFont="0" applyFill="0" applyBorder="0" applyAlignment="0" applyProtection="0"/>
    <xf numFmtId="0" fontId="3"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4" fillId="0" borderId="0">
      <alignment/>
      <protection/>
    </xf>
    <xf numFmtId="0" fontId="3" fillId="0" borderId="0">
      <alignment/>
      <protection/>
    </xf>
    <xf numFmtId="0" fontId="9" fillId="0" borderId="0">
      <alignment/>
      <protection/>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5" fillId="19" borderId="0" applyNumberFormat="0" applyBorder="0" applyAlignment="0" applyProtection="0"/>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pplyNumberFormat="0" applyFill="0" applyBorder="0" applyAlignment="0" applyProtection="0"/>
    <xf numFmtId="10" fontId="5" fillId="19" borderId="3" applyNumberFormat="0" applyBorder="0" applyAlignment="0" applyProtection="0"/>
    <xf numFmtId="0" fontId="13" fillId="0" borderId="4">
      <alignment/>
      <protection/>
    </xf>
    <xf numFmtId="181" fontId="1" fillId="0" borderId="0">
      <alignment/>
      <protection/>
    </xf>
    <xf numFmtId="0" fontId="14" fillId="0" borderId="5" applyFont="0">
      <alignment horizontal="center" vertical="center"/>
      <protection/>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0" fontId="13"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6" applyNumberFormat="0" applyAlignment="0" applyProtection="0"/>
    <xf numFmtId="0" fontId="48" fillId="27" borderId="0" applyNumberFormat="0" applyBorder="0" applyAlignment="0" applyProtection="0"/>
    <xf numFmtId="0" fontId="0" fillId="28" borderId="7" applyNumberFormat="0" applyFont="0" applyAlignment="0" applyProtection="0"/>
    <xf numFmtId="9" fontId="0"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52" fillId="0" borderId="9" applyNumberFormat="0" applyFill="0" applyAlignment="0" applyProtection="0"/>
    <xf numFmtId="0" fontId="7" fillId="0" borderId="0" applyNumberFormat="0" applyFill="0" applyBorder="0" applyAlignment="0" applyProtection="0"/>
    <xf numFmtId="0" fontId="53" fillId="0" borderId="10" applyNumberFormat="0" applyFill="0" applyAlignment="0" applyProtection="0"/>
    <xf numFmtId="0" fontId="54" fillId="31" borderId="6" applyNumberFormat="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12" applyNumberFormat="0" applyFill="0" applyAlignment="0" applyProtection="0"/>
    <xf numFmtId="0" fontId="58" fillId="0" borderId="13" applyNumberFormat="0" applyFill="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26" borderId="14" applyNumberFormat="0" applyAlignment="0" applyProtection="0"/>
    <xf numFmtId="177"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8" fillId="0" borderId="0" applyNumberFormat="0" applyFill="0" applyBorder="0" applyAlignment="0" applyProtection="0"/>
  </cellStyleXfs>
  <cellXfs count="82">
    <xf numFmtId="0" fontId="0" fillId="0" borderId="0" xfId="0" applyAlignment="1">
      <alignment/>
    </xf>
    <xf numFmtId="177" fontId="15" fillId="0" borderId="0" xfId="74" applyFont="1" applyAlignment="1">
      <alignment vertical="center"/>
    </xf>
    <xf numFmtId="177" fontId="15" fillId="0" borderId="0" xfId="74" applyFont="1" applyAlignment="1" applyProtection="1">
      <alignment horizontal="left" vertical="center"/>
      <protection/>
    </xf>
    <xf numFmtId="177" fontId="15" fillId="0" borderId="0" xfId="74" applyFont="1" applyAlignment="1">
      <alignment horizontal="left" vertical="center"/>
    </xf>
    <xf numFmtId="0" fontId="15" fillId="0" borderId="0" xfId="74" applyNumberFormat="1" applyFont="1" applyAlignment="1">
      <alignment vertical="center"/>
    </xf>
    <xf numFmtId="0" fontId="17" fillId="0" borderId="15" xfId="74" applyNumberFormat="1" applyFont="1" applyFill="1" applyBorder="1" applyAlignment="1" applyProtection="1">
      <alignment horizontal="center" vertical="center"/>
      <protection/>
    </xf>
    <xf numFmtId="0" fontId="17" fillId="0" borderId="16" xfId="74" applyNumberFormat="1" applyFont="1" applyFill="1" applyBorder="1" applyAlignment="1" applyProtection="1">
      <alignment horizontal="center" vertical="center"/>
      <protection/>
    </xf>
    <xf numFmtId="0" fontId="17" fillId="0" borderId="17" xfId="74" applyNumberFormat="1" applyFont="1" applyFill="1" applyBorder="1" applyAlignment="1" applyProtection="1">
      <alignment horizontal="center" vertical="center"/>
      <protection/>
    </xf>
    <xf numFmtId="177" fontId="15" fillId="0" borderId="3" xfId="74" applyFont="1" applyBorder="1" applyAlignment="1">
      <alignment vertical="center"/>
    </xf>
    <xf numFmtId="177" fontId="15" fillId="0" borderId="3" xfId="74" applyFont="1" applyBorder="1" applyAlignment="1">
      <alignment horizontal="center" vertical="center"/>
    </xf>
    <xf numFmtId="49" fontId="17" fillId="0" borderId="18" xfId="74" applyNumberFormat="1" applyFont="1" applyFill="1" applyBorder="1" applyAlignment="1" applyProtection="1">
      <alignment horizontal="center" vertical="center"/>
      <protection/>
    </xf>
    <xf numFmtId="177" fontId="15" fillId="0" borderId="0" xfId="74" applyFont="1" applyAlignment="1" applyProtection="1">
      <alignment horizontal="left" vertical="top"/>
      <protection/>
    </xf>
    <xf numFmtId="177" fontId="15" fillId="0" borderId="0" xfId="74" applyFont="1" applyAlignment="1">
      <alignment vertical="top"/>
    </xf>
    <xf numFmtId="0" fontId="16" fillId="0" borderId="19" xfId="74" applyNumberFormat="1" applyFont="1" applyFill="1" applyBorder="1" applyAlignment="1" applyProtection="1">
      <alignment horizontal="center" vertical="center"/>
      <protection/>
    </xf>
    <xf numFmtId="0" fontId="20" fillId="0" borderId="0" xfId="92" applyFont="1">
      <alignment/>
      <protection/>
    </xf>
    <xf numFmtId="0" fontId="21" fillId="0" borderId="0" xfId="92" applyFont="1">
      <alignment/>
      <protection/>
    </xf>
    <xf numFmtId="41" fontId="20" fillId="0" borderId="0" xfId="75" applyFont="1" applyAlignment="1">
      <alignment/>
    </xf>
    <xf numFmtId="0" fontId="20" fillId="0" borderId="0" xfId="92" applyFont="1" applyAlignment="1">
      <alignment horizontal="center"/>
      <protection/>
    </xf>
    <xf numFmtId="41" fontId="20" fillId="0" borderId="0" xfId="75" applyFont="1" applyAlignment="1">
      <alignment horizontal="center"/>
    </xf>
    <xf numFmtId="197" fontId="20" fillId="33" borderId="0" xfId="75" applyNumberFormat="1" applyFont="1" applyFill="1" applyAlignment="1">
      <alignment/>
    </xf>
    <xf numFmtId="197" fontId="20" fillId="34" borderId="0" xfId="75" applyNumberFormat="1" applyFont="1" applyFill="1" applyAlignment="1">
      <alignment/>
    </xf>
    <xf numFmtId="0" fontId="20" fillId="0" borderId="0" xfId="92" applyFont="1" applyFill="1">
      <alignment/>
      <protection/>
    </xf>
    <xf numFmtId="0" fontId="20" fillId="4" borderId="0" xfId="92" applyFont="1" applyFill="1">
      <alignment/>
      <protection/>
    </xf>
    <xf numFmtId="177" fontId="15" fillId="0" borderId="0" xfId="74" applyFont="1" applyAlignment="1" quotePrefix="1">
      <alignment horizontal="right" vertical="center"/>
    </xf>
    <xf numFmtId="177" fontId="15" fillId="0" borderId="0" xfId="74" applyFont="1" applyFill="1" applyAlignment="1">
      <alignment vertical="center"/>
    </xf>
    <xf numFmtId="0" fontId="19" fillId="0" borderId="0" xfId="74" applyNumberFormat="1" applyFont="1" applyAlignment="1" applyProtection="1">
      <alignment horizontal="left" vertical="top" wrapText="1"/>
      <protection/>
    </xf>
    <xf numFmtId="177" fontId="15" fillId="0" borderId="20" xfId="74" applyFont="1" applyFill="1" applyBorder="1" applyAlignment="1" applyProtection="1">
      <alignment vertical="center"/>
      <protection/>
    </xf>
    <xf numFmtId="177" fontId="15" fillId="0" borderId="21" xfId="74" applyFont="1" applyFill="1" applyBorder="1" applyAlignment="1" applyProtection="1">
      <alignment vertical="center"/>
      <protection/>
    </xf>
    <xf numFmtId="177" fontId="15" fillId="0" borderId="22" xfId="74" applyFont="1" applyFill="1" applyBorder="1" applyAlignment="1" applyProtection="1">
      <alignment vertical="center"/>
      <protection/>
    </xf>
    <xf numFmtId="0" fontId="0" fillId="0" borderId="0" xfId="0" applyFill="1" applyAlignment="1">
      <alignment/>
    </xf>
    <xf numFmtId="177" fontId="15" fillId="0" borderId="23" xfId="74" applyFont="1" applyFill="1" applyBorder="1" applyAlignment="1" applyProtection="1">
      <alignment vertical="center"/>
      <protection/>
    </xf>
    <xf numFmtId="177" fontId="16" fillId="0" borderId="0" xfId="74" applyFont="1" applyAlignment="1">
      <alignment vertical="center"/>
    </xf>
    <xf numFmtId="177" fontId="25" fillId="0" borderId="20" xfId="74" applyFont="1" applyFill="1" applyBorder="1" applyAlignment="1" applyProtection="1">
      <alignment vertical="center"/>
      <protection/>
    </xf>
    <xf numFmtId="177" fontId="15" fillId="0" borderId="24" xfId="74" applyFont="1" applyFill="1" applyBorder="1" applyAlignment="1" applyProtection="1">
      <alignment vertical="center"/>
      <protection/>
    </xf>
    <xf numFmtId="177" fontId="15" fillId="0" borderId="25" xfId="74" applyFont="1" applyFill="1" applyBorder="1" applyAlignment="1" applyProtection="1">
      <alignment vertical="center"/>
      <protection/>
    </xf>
    <xf numFmtId="177" fontId="15" fillId="0" borderId="26" xfId="74" applyFont="1" applyFill="1" applyBorder="1" applyAlignment="1" applyProtection="1">
      <alignment vertical="center"/>
      <protection/>
    </xf>
    <xf numFmtId="177" fontId="15" fillId="0" borderId="27" xfId="74" applyFont="1" applyFill="1" applyBorder="1" applyAlignment="1" applyProtection="1">
      <alignment vertical="center"/>
      <protection/>
    </xf>
    <xf numFmtId="177" fontId="15" fillId="0" borderId="28" xfId="74" applyFont="1" applyFill="1" applyBorder="1" applyAlignment="1" applyProtection="1">
      <alignment vertical="center"/>
      <protection/>
    </xf>
    <xf numFmtId="177" fontId="15" fillId="0" borderId="29" xfId="74" applyFont="1" applyFill="1" applyBorder="1" applyAlignment="1" applyProtection="1">
      <alignment vertical="center"/>
      <protection/>
    </xf>
    <xf numFmtId="177" fontId="15" fillId="0" borderId="30" xfId="74" applyFont="1" applyFill="1" applyBorder="1" applyAlignment="1" applyProtection="1">
      <alignment vertical="center"/>
      <protection/>
    </xf>
    <xf numFmtId="177" fontId="15" fillId="0" borderId="31" xfId="74" applyFont="1" applyFill="1" applyBorder="1" applyAlignment="1" applyProtection="1">
      <alignment vertical="center"/>
      <protection/>
    </xf>
    <xf numFmtId="177" fontId="15" fillId="0" borderId="32" xfId="74" applyFont="1" applyFill="1" applyBorder="1" applyAlignment="1" applyProtection="1">
      <alignment vertical="center"/>
      <protection/>
    </xf>
    <xf numFmtId="0" fontId="20" fillId="35" borderId="0" xfId="92" applyFont="1" applyFill="1">
      <alignment/>
      <protection/>
    </xf>
    <xf numFmtId="0" fontId="16" fillId="0" borderId="33" xfId="74" applyNumberFormat="1" applyFont="1" applyFill="1" applyBorder="1" applyAlignment="1" applyProtection="1">
      <alignment horizontal="center" vertical="center"/>
      <protection/>
    </xf>
    <xf numFmtId="177" fontId="15" fillId="0" borderId="5" xfId="74" applyFont="1" applyFill="1" applyBorder="1" applyAlignment="1" applyProtection="1">
      <alignment vertical="center"/>
      <protection/>
    </xf>
    <xf numFmtId="177" fontId="15" fillId="0" borderId="34" xfId="74" applyFont="1" applyFill="1" applyBorder="1" applyAlignment="1" applyProtection="1">
      <alignment vertical="center"/>
      <protection/>
    </xf>
    <xf numFmtId="177" fontId="15" fillId="0" borderId="35" xfId="74" applyFont="1" applyFill="1" applyBorder="1" applyAlignment="1" applyProtection="1">
      <alignment vertical="center"/>
      <protection/>
    </xf>
    <xf numFmtId="49" fontId="17" fillId="0" borderId="36" xfId="74" applyNumberFormat="1" applyFont="1" applyFill="1" applyBorder="1" applyAlignment="1" applyProtection="1">
      <alignment horizontal="center" vertical="center"/>
      <protection/>
    </xf>
    <xf numFmtId="0" fontId="16" fillId="0" borderId="36" xfId="74" applyNumberFormat="1" applyFont="1" applyFill="1" applyBorder="1" applyAlignment="1" applyProtection="1">
      <alignment horizontal="center" vertical="center"/>
      <protection/>
    </xf>
    <xf numFmtId="0" fontId="16" fillId="0" borderId="37" xfId="74" applyNumberFormat="1" applyFont="1" applyFill="1" applyBorder="1" applyAlignment="1" applyProtection="1">
      <alignment horizontal="center" vertical="center"/>
      <protection/>
    </xf>
    <xf numFmtId="177" fontId="15" fillId="0" borderId="38" xfId="74" applyFont="1" applyFill="1" applyBorder="1" applyAlignment="1" applyProtection="1">
      <alignment vertical="center"/>
      <protection/>
    </xf>
    <xf numFmtId="177" fontId="15" fillId="0" borderId="39" xfId="74" applyFont="1" applyFill="1" applyBorder="1" applyAlignment="1" applyProtection="1">
      <alignment vertical="center"/>
      <protection/>
    </xf>
    <xf numFmtId="177" fontId="15" fillId="0" borderId="40" xfId="74" applyFont="1" applyFill="1" applyBorder="1" applyAlignment="1" applyProtection="1">
      <alignment vertical="center"/>
      <protection/>
    </xf>
    <xf numFmtId="177" fontId="15" fillId="0" borderId="41" xfId="74" applyFont="1" applyFill="1" applyBorder="1" applyAlignment="1" applyProtection="1">
      <alignment vertical="center"/>
      <protection/>
    </xf>
    <xf numFmtId="177" fontId="15" fillId="0" borderId="42" xfId="74" applyFont="1" applyFill="1" applyBorder="1" applyAlignment="1" applyProtection="1">
      <alignment vertical="center"/>
      <protection/>
    </xf>
    <xf numFmtId="177" fontId="15" fillId="0" borderId="43" xfId="74" applyFont="1" applyFill="1" applyBorder="1" applyAlignment="1" applyProtection="1">
      <alignment vertical="center"/>
      <protection/>
    </xf>
    <xf numFmtId="177" fontId="15" fillId="0" borderId="44" xfId="74" applyFont="1" applyFill="1" applyBorder="1" applyAlignment="1" applyProtection="1">
      <alignment vertical="center"/>
      <protection/>
    </xf>
    <xf numFmtId="177" fontId="15" fillId="0" borderId="45" xfId="74" applyFont="1" applyFill="1" applyBorder="1" applyAlignment="1" applyProtection="1">
      <alignment vertical="center"/>
      <protection/>
    </xf>
    <xf numFmtId="177" fontId="15" fillId="0" borderId="46" xfId="74" applyFont="1" applyFill="1" applyBorder="1" applyAlignment="1" applyProtection="1">
      <alignment vertical="center"/>
      <protection/>
    </xf>
    <xf numFmtId="177" fontId="15" fillId="0" borderId="47" xfId="74" applyFont="1" applyFill="1" applyBorder="1" applyAlignment="1" applyProtection="1">
      <alignment vertical="center"/>
      <protection/>
    </xf>
    <xf numFmtId="177" fontId="15" fillId="0" borderId="48" xfId="74" applyFont="1" applyFill="1" applyBorder="1" applyAlignment="1" applyProtection="1">
      <alignment vertical="center"/>
      <protection/>
    </xf>
    <xf numFmtId="177" fontId="15" fillId="0" borderId="24" xfId="74" applyFont="1" applyFill="1" applyBorder="1" applyAlignment="1">
      <alignment/>
    </xf>
    <xf numFmtId="0" fontId="16" fillId="0" borderId="49" xfId="74" applyNumberFormat="1" applyFont="1" applyFill="1" applyBorder="1" applyAlignment="1" applyProtection="1">
      <alignment horizontal="center" vertical="center"/>
      <protection/>
    </xf>
    <xf numFmtId="0" fontId="16" fillId="0" borderId="50" xfId="74" applyNumberFormat="1" applyFont="1" applyFill="1" applyBorder="1" applyAlignment="1" applyProtection="1">
      <alignment horizontal="center" vertical="center"/>
      <protection/>
    </xf>
    <xf numFmtId="0" fontId="19" fillId="0" borderId="0" xfId="74" applyNumberFormat="1" applyFont="1" applyAlignment="1" applyProtection="1">
      <alignment horizontal="left" vertical="top" wrapText="1"/>
      <protection/>
    </xf>
    <xf numFmtId="0" fontId="24" fillId="0" borderId="51" xfId="74" applyNumberFormat="1" applyFont="1" applyFill="1" applyBorder="1" applyAlignment="1" applyProtection="1">
      <alignment horizontal="center" vertical="center" wrapText="1"/>
      <protection/>
    </xf>
    <xf numFmtId="0" fontId="24" fillId="0" borderId="18" xfId="74" applyNumberFormat="1" applyFont="1" applyFill="1" applyBorder="1" applyAlignment="1" applyProtection="1">
      <alignment horizontal="center" vertical="center" wrapText="1"/>
      <protection/>
    </xf>
    <xf numFmtId="0" fontId="16" fillId="0" borderId="52" xfId="74" applyNumberFormat="1" applyFont="1" applyFill="1" applyBorder="1" applyAlignment="1" applyProtection="1">
      <alignment horizontal="center" vertical="center"/>
      <protection/>
    </xf>
    <xf numFmtId="0" fontId="16" fillId="0" borderId="53" xfId="74" applyNumberFormat="1" applyFont="1" applyFill="1" applyBorder="1" applyAlignment="1" applyProtection="1">
      <alignment horizontal="center" vertical="center"/>
      <protection/>
    </xf>
    <xf numFmtId="0" fontId="16" fillId="0" borderId="54" xfId="74" applyNumberFormat="1" applyFont="1" applyFill="1" applyBorder="1" applyAlignment="1" applyProtection="1">
      <alignment horizontal="center" vertical="center"/>
      <protection/>
    </xf>
    <xf numFmtId="0" fontId="16" fillId="0" borderId="55" xfId="74" applyNumberFormat="1" applyFont="1" applyFill="1" applyBorder="1" applyAlignment="1" applyProtection="1">
      <alignment horizontal="center" vertical="center" wrapText="1"/>
      <protection/>
    </xf>
    <xf numFmtId="0" fontId="16" fillId="0" borderId="56" xfId="74" applyNumberFormat="1" applyFont="1" applyFill="1" applyBorder="1" applyAlignment="1" applyProtection="1">
      <alignment horizontal="center" vertical="center" wrapText="1"/>
      <protection/>
    </xf>
    <xf numFmtId="0" fontId="16" fillId="0" borderId="57" xfId="74" applyNumberFormat="1" applyFont="1" applyFill="1" applyBorder="1" applyAlignment="1" applyProtection="1">
      <alignment horizontal="center" vertical="center" wrapText="1"/>
      <protection/>
    </xf>
    <xf numFmtId="0" fontId="16" fillId="0" borderId="58" xfId="74" applyNumberFormat="1" applyFont="1" applyFill="1" applyBorder="1" applyAlignment="1" applyProtection="1">
      <alignment horizontal="center" vertical="center" wrapText="1"/>
      <protection/>
    </xf>
    <xf numFmtId="0" fontId="17" fillId="0" borderId="51" xfId="74" applyNumberFormat="1" applyFont="1" applyFill="1" applyBorder="1" applyAlignment="1" applyProtection="1">
      <alignment horizontal="center" vertical="center" wrapText="1"/>
      <protection/>
    </xf>
    <xf numFmtId="0" fontId="17" fillId="0" borderId="18" xfId="74" applyNumberFormat="1" applyFont="1" applyFill="1" applyBorder="1" applyAlignment="1" applyProtection="1">
      <alignment horizontal="center" vertical="center" wrapText="1"/>
      <protection/>
    </xf>
    <xf numFmtId="0" fontId="16" fillId="0" borderId="59" xfId="74" applyNumberFormat="1" applyFont="1" applyFill="1" applyBorder="1" applyAlignment="1" applyProtection="1">
      <alignment horizontal="center" vertical="center"/>
      <protection/>
    </xf>
    <xf numFmtId="0" fontId="16" fillId="0" borderId="60" xfId="74" applyNumberFormat="1" applyFont="1" applyFill="1" applyBorder="1" applyAlignment="1" applyProtection="1">
      <alignment horizontal="center" vertical="center"/>
      <protection/>
    </xf>
    <xf numFmtId="0" fontId="17" fillId="0" borderId="61" xfId="74" applyNumberFormat="1" applyFont="1" applyFill="1" applyBorder="1" applyAlignment="1" applyProtection="1">
      <alignment horizontal="center" vertical="center" wrapText="1"/>
      <protection/>
    </xf>
    <xf numFmtId="0" fontId="17" fillId="0" borderId="62" xfId="74" applyNumberFormat="1" applyFont="1" applyFill="1" applyBorder="1" applyAlignment="1" applyProtection="1">
      <alignment horizontal="center" vertical="center" wrapText="1"/>
      <protection/>
    </xf>
    <xf numFmtId="0" fontId="16" fillId="0" borderId="33" xfId="74" applyNumberFormat="1" applyFont="1" applyFill="1" applyBorder="1" applyAlignment="1" applyProtection="1">
      <alignment horizontal="center" vertical="center"/>
      <protection/>
    </xf>
    <xf numFmtId="0" fontId="16" fillId="0" borderId="63" xfId="74" applyNumberFormat="1" applyFont="1" applyFill="1" applyBorder="1" applyAlignment="1" applyProtection="1">
      <alignment horizontal="center" vertical="center"/>
      <protection/>
    </xf>
  </cellXfs>
  <cellStyles count="80">
    <cellStyle name="Normal" xfId="0"/>
    <cellStyle name="??&amp;O?&amp;H?_x0008__x000F__x0007_?_x0007__x0001__x0001_" xfId="15"/>
    <cellStyle name="?W?_laroux" xfId="16"/>
    <cellStyle name="’E‰Y [0.00]_laroux" xfId="17"/>
    <cellStyle name="’E‰Y_laroux" xfId="18"/>
    <cellStyle name="20% - 강조색1" xfId="19"/>
    <cellStyle name="20% - 강조색2" xfId="20"/>
    <cellStyle name="20% - 강조색3" xfId="21"/>
    <cellStyle name="20% - 강조색4" xfId="22"/>
    <cellStyle name="20% - 강조색5" xfId="23"/>
    <cellStyle name="20% - 강조색6" xfId="24"/>
    <cellStyle name="40% - 강조색1" xfId="25"/>
    <cellStyle name="40% - 강조색2" xfId="26"/>
    <cellStyle name="40% - 강조색3" xfId="27"/>
    <cellStyle name="40% - 강조색4" xfId="28"/>
    <cellStyle name="40% - 강조색5" xfId="29"/>
    <cellStyle name="40% - 강조색6" xfId="30"/>
    <cellStyle name="60% - 강조색1" xfId="31"/>
    <cellStyle name="60% - 강조색2" xfId="32"/>
    <cellStyle name="60% - 강조색3" xfId="33"/>
    <cellStyle name="60% - 강조색4" xfId="34"/>
    <cellStyle name="60% - 강조색5" xfId="35"/>
    <cellStyle name="60% - 강조색6" xfId="36"/>
    <cellStyle name="AeE­ [0]_PERSONAL" xfId="37"/>
    <cellStyle name="AeE­_PERSONAL" xfId="38"/>
    <cellStyle name="ALIGNMENT" xfId="39"/>
    <cellStyle name="C￥AØ_PERSONAL" xfId="40"/>
    <cellStyle name="category" xfId="41"/>
    <cellStyle name="Comma [0]_0818" xfId="42"/>
    <cellStyle name="Comma_0818" xfId="43"/>
    <cellStyle name="Currency [0]_0603P" xfId="44"/>
    <cellStyle name="Currency_0603P" xfId="45"/>
    <cellStyle name="Grey" xfId="46"/>
    <cellStyle name="HEADER" xfId="47"/>
    <cellStyle name="Header1" xfId="48"/>
    <cellStyle name="Header2" xfId="49"/>
    <cellStyle name="Hyperlink_NEGS" xfId="50"/>
    <cellStyle name="Input [yellow]" xfId="51"/>
    <cellStyle name="Model" xfId="52"/>
    <cellStyle name="Normal - Style1" xfId="53"/>
    <cellStyle name="Normal_0603P" xfId="54"/>
    <cellStyle name="Œ…?æ맖?e [0.00]_laroux" xfId="55"/>
    <cellStyle name="Œ…?æ맖?e_laroux" xfId="56"/>
    <cellStyle name="Percent [2]" xfId="57"/>
    <cellStyle name="subhead" xfId="58"/>
    <cellStyle name="강조색1" xfId="59"/>
    <cellStyle name="강조색2" xfId="60"/>
    <cellStyle name="강조색3" xfId="61"/>
    <cellStyle name="강조색4" xfId="62"/>
    <cellStyle name="강조색5" xfId="63"/>
    <cellStyle name="강조색6" xfId="64"/>
    <cellStyle name="경고문" xfId="65"/>
    <cellStyle name="계산" xfId="66"/>
    <cellStyle name="나쁨" xfId="67"/>
    <cellStyle name="메모" xfId="68"/>
    <cellStyle name="Percent" xfId="69"/>
    <cellStyle name="보통" xfId="70"/>
    <cellStyle name="설명 텍스트" xfId="71"/>
    <cellStyle name="셀 확인" xfId="72"/>
    <cellStyle name="Comma" xfId="73"/>
    <cellStyle name="Comma [0]" xfId="74"/>
    <cellStyle name="쉼표 [0]_연금액+비교(20년간40%)" xfId="75"/>
    <cellStyle name="스타일 1" xfId="76"/>
    <cellStyle name="연결된 셀" xfId="77"/>
    <cellStyle name="Followed Hyperlink" xfId="78"/>
    <cellStyle name="요약" xfId="79"/>
    <cellStyle name="입력" xfId="80"/>
    <cellStyle name="제목" xfId="81"/>
    <cellStyle name="제목 1" xfId="82"/>
    <cellStyle name="제목 2" xfId="83"/>
    <cellStyle name="제목 3" xfId="84"/>
    <cellStyle name="제목 4" xfId="85"/>
    <cellStyle name="좋음" xfId="86"/>
    <cellStyle name="출력" xfId="87"/>
    <cellStyle name="콤마 [0]_95" xfId="88"/>
    <cellStyle name="콤마_95" xfId="89"/>
    <cellStyle name="Currency" xfId="90"/>
    <cellStyle name="Currency [0]" xfId="91"/>
    <cellStyle name="표준_연금액+비교(20년간40%)" xfId="92"/>
    <cellStyle name="Hyperlink"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0</xdr:rowOff>
    </xdr:from>
    <xdr:to>
      <xdr:col>8</xdr:col>
      <xdr:colOff>228600</xdr:colOff>
      <xdr:row>2</xdr:row>
      <xdr:rowOff>0</xdr:rowOff>
    </xdr:to>
    <xdr:sp>
      <xdr:nvSpPr>
        <xdr:cNvPr id="1" name="Text 2"/>
        <xdr:cNvSpPr txBox="1">
          <a:spLocks noChangeArrowheads="1"/>
        </xdr:cNvSpPr>
      </xdr:nvSpPr>
      <xdr:spPr>
        <a:xfrm>
          <a:off x="2190750" y="76200"/>
          <a:ext cx="4867275"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2"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3"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4"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5"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6"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66675</xdr:rowOff>
    </xdr:from>
    <xdr:to>
      <xdr:col>5</xdr:col>
      <xdr:colOff>838200</xdr:colOff>
      <xdr:row>2</xdr:row>
      <xdr:rowOff>9525</xdr:rowOff>
    </xdr:to>
    <xdr:sp>
      <xdr:nvSpPr>
        <xdr:cNvPr id="1" name="Text Box 1"/>
        <xdr:cNvSpPr txBox="1">
          <a:spLocks noChangeArrowheads="1"/>
        </xdr:cNvSpPr>
      </xdr:nvSpPr>
      <xdr:spPr>
        <a:xfrm>
          <a:off x="1571625" y="66675"/>
          <a:ext cx="4524375" cy="28575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57150</xdr:rowOff>
    </xdr:from>
    <xdr:to>
      <xdr:col>5</xdr:col>
      <xdr:colOff>333375</xdr:colOff>
      <xdr:row>1</xdr:row>
      <xdr:rowOff>152400</xdr:rowOff>
    </xdr:to>
    <xdr:sp>
      <xdr:nvSpPr>
        <xdr:cNvPr id="1" name="Text 2"/>
        <xdr:cNvSpPr txBox="1">
          <a:spLocks noChangeArrowheads="1"/>
        </xdr:cNvSpPr>
      </xdr:nvSpPr>
      <xdr:spPr>
        <a:xfrm>
          <a:off x="1304925" y="57150"/>
          <a:ext cx="502920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7">
      <selection activeCell="F5" sqref="F5"/>
    </sheetView>
  </sheetViews>
  <sheetFormatPr defaultColWidth="10.00390625" defaultRowHeight="14.25"/>
  <cols>
    <col min="1" max="1" width="3.875" style="14" customWidth="1"/>
    <col min="2" max="2" width="10.00390625" style="14" customWidth="1"/>
    <col min="3" max="3" width="13.75390625" style="14" customWidth="1"/>
    <col min="4" max="4" width="13.875" style="14" bestFit="1" customWidth="1"/>
    <col min="5" max="5" width="12.25390625" style="16" customWidth="1"/>
    <col min="6" max="6" width="10.50390625" style="14" bestFit="1" customWidth="1"/>
    <col min="7" max="7" width="10.50390625" style="14" customWidth="1"/>
    <col min="8" max="8" width="11.50390625" style="14" bestFit="1" customWidth="1"/>
    <col min="9" max="10" width="12.75390625" style="14" bestFit="1" customWidth="1"/>
    <col min="11" max="11" width="9.50390625" style="14" bestFit="1" customWidth="1"/>
    <col min="12" max="12" width="15.875" style="14" bestFit="1" customWidth="1"/>
    <col min="13" max="16384" width="10.00390625" style="14" customWidth="1"/>
  </cols>
  <sheetData>
    <row r="1" ht="14.25">
      <c r="B1" s="15" t="s">
        <v>28</v>
      </c>
    </row>
    <row r="2" ht="14.25">
      <c r="B2" s="15" t="s">
        <v>29</v>
      </c>
    </row>
    <row r="3" ht="14.25">
      <c r="B3" s="15" t="s">
        <v>30</v>
      </c>
    </row>
    <row r="4" ht="14.25">
      <c r="B4" s="14" t="s">
        <v>31</v>
      </c>
    </row>
    <row r="5" spans="3:4" ht="14.25">
      <c r="C5" s="16"/>
      <c r="D5" s="16"/>
    </row>
    <row r="6" spans="1:4" ht="14.25">
      <c r="A6" s="14" t="s">
        <v>32</v>
      </c>
      <c r="B6" s="14" t="s">
        <v>33</v>
      </c>
      <c r="C6" s="16">
        <v>1891771</v>
      </c>
      <c r="D6" s="16" t="s">
        <v>34</v>
      </c>
    </row>
    <row r="7" spans="3:5" ht="14.25">
      <c r="C7" s="17"/>
      <c r="D7" s="17"/>
      <c r="E7" s="18"/>
    </row>
    <row r="8" spans="3:10" ht="14.25">
      <c r="C8" s="17" t="s">
        <v>35</v>
      </c>
      <c r="D8" s="18" t="s">
        <v>42</v>
      </c>
      <c r="E8" s="17" t="s">
        <v>43</v>
      </c>
      <c r="F8" s="14" t="s">
        <v>44</v>
      </c>
      <c r="G8" s="14" t="s">
        <v>47</v>
      </c>
      <c r="H8" s="17" t="s">
        <v>45</v>
      </c>
      <c r="I8" s="17" t="s">
        <v>48</v>
      </c>
      <c r="J8" s="17" t="s">
        <v>46</v>
      </c>
    </row>
    <row r="9" spans="3:10" ht="14.25">
      <c r="C9" s="19">
        <f>'예상연금2012년부터 가입'!B7</f>
        <v>240000</v>
      </c>
      <c r="D9" s="20">
        <f aca="true" t="shared" si="0" ref="D9:J24">(($D$58*($C$6+$C9)*E$58/E$80)+($D$59*($C$6+$C9)*E$59/E$80)+($D$60*($C$6+$C9)*E$60/E$80)+($D$61*($C$6+$C9)*E$61/E$80)+($D$62*($C$6+$C9)*E$62/E$80)+($D$63*($C$6+$C9)*E$63/E$80)+($D$64*($C$6+$C9)*E$64/E$80)+($D$65*($C$6+$C9)*E$65/E$80)+($D$66*($C$6+$C9)*E$66/E$80)+($D$67*($C$6+$C9)*E$67/E$80)+($D$68*($C$6+$C9)*E$68/E$80)+($D$69*($C$6+$C9)*E$69/E$80)+($D$70*($C$6+$C9)*E$70/E$80)+($D$71*($C$6+$C9)*E$71/E$80)+($D$72*($C$6+$C9)*E$72/E$80)+($D$73*($C$6+$C9)*E$73/E$80)+($D$74*($C$6+$C9)*E$74/E$80)+($D$75*($C$6+$C9)*E$75/E$80)+($D$76*($C$6+$C9)*E$76/E$80)+($D$77*($C$6+$C9)*E$77/E$80)+($D$78*($C$6+$C9)*E$78/E$80)+($D$79*($C$6+$C9)*E$79/E$80))*E$80*12/240/12</f>
        <v>121910.65406249999</v>
      </c>
      <c r="E9" s="20">
        <f t="shared" si="0"/>
        <v>177869.6428125</v>
      </c>
      <c r="F9" s="20">
        <f t="shared" si="0"/>
        <v>231297.15350000001</v>
      </c>
      <c r="G9" s="20">
        <f t="shared" si="0"/>
        <v>284591.4285</v>
      </c>
      <c r="H9" s="20">
        <f t="shared" si="0"/>
        <v>337885.7035</v>
      </c>
      <c r="I9" s="20">
        <f t="shared" si="0"/>
        <v>391179.97849999997</v>
      </c>
      <c r="J9" s="20">
        <f t="shared" si="0"/>
        <v>444474.25349999993</v>
      </c>
    </row>
    <row r="10" spans="3:10" ht="14.25">
      <c r="C10" s="19">
        <f>'예상연금2012년부터 가입'!B8</f>
        <v>250000</v>
      </c>
      <c r="D10" s="20">
        <f t="shared" si="0"/>
        <v>122482.52906249999</v>
      </c>
      <c r="E10" s="20">
        <f t="shared" si="0"/>
        <v>178704.0178125</v>
      </c>
      <c r="F10" s="20">
        <f t="shared" si="0"/>
        <v>232382.15350000001</v>
      </c>
      <c r="G10" s="20">
        <f t="shared" si="0"/>
        <v>285926.4285</v>
      </c>
      <c r="H10" s="20">
        <f t="shared" si="0"/>
        <v>339470.7035</v>
      </c>
      <c r="I10" s="20">
        <f t="shared" si="0"/>
        <v>393014.97849999997</v>
      </c>
      <c r="J10" s="20">
        <f t="shared" si="0"/>
        <v>446559.25349999993</v>
      </c>
    </row>
    <row r="11" spans="3:10" ht="14.25">
      <c r="C11" s="19">
        <f>'예상연금2012년부터 가입'!B9</f>
        <v>260000</v>
      </c>
      <c r="D11" s="20">
        <f t="shared" si="0"/>
        <v>123054.40406249999</v>
      </c>
      <c r="E11" s="20">
        <f t="shared" si="0"/>
        <v>179538.3928125</v>
      </c>
      <c r="F11" s="20">
        <f t="shared" si="0"/>
        <v>233467.15350000001</v>
      </c>
      <c r="G11" s="20">
        <f t="shared" si="0"/>
        <v>287261.4285</v>
      </c>
      <c r="H11" s="20">
        <f t="shared" si="0"/>
        <v>341055.7035</v>
      </c>
      <c r="I11" s="20">
        <f t="shared" si="0"/>
        <v>394849.97849999997</v>
      </c>
      <c r="J11" s="20">
        <f t="shared" si="0"/>
        <v>448644.25349999993</v>
      </c>
    </row>
    <row r="12" spans="3:10" ht="14.25">
      <c r="C12" s="19">
        <f>'예상연금2012년부터 가입'!B10</f>
        <v>270000</v>
      </c>
      <c r="D12" s="20">
        <f t="shared" si="0"/>
        <v>123626.27906249999</v>
      </c>
      <c r="E12" s="20">
        <f t="shared" si="0"/>
        <v>180372.7678125</v>
      </c>
      <c r="F12" s="20">
        <f t="shared" si="0"/>
        <v>234552.15350000001</v>
      </c>
      <c r="G12" s="20">
        <f t="shared" si="0"/>
        <v>288596.4285</v>
      </c>
      <c r="H12" s="20">
        <f t="shared" si="0"/>
        <v>342640.7035</v>
      </c>
      <c r="I12" s="20">
        <f t="shared" si="0"/>
        <v>396684.9785</v>
      </c>
      <c r="J12" s="20">
        <f t="shared" si="0"/>
        <v>450729.25349999993</v>
      </c>
    </row>
    <row r="13" spans="3:10" ht="14.25">
      <c r="C13" s="19">
        <f>'예상연금2012년부터 가입'!B11</f>
        <v>290000</v>
      </c>
      <c r="D13" s="20">
        <f t="shared" si="0"/>
        <v>124770.02906249999</v>
      </c>
      <c r="E13" s="20">
        <f t="shared" si="0"/>
        <v>182041.5178125</v>
      </c>
      <c r="F13" s="20">
        <f t="shared" si="0"/>
        <v>236722.15350000001</v>
      </c>
      <c r="G13" s="20">
        <f t="shared" si="0"/>
        <v>291266.4285</v>
      </c>
      <c r="H13" s="20">
        <f t="shared" si="0"/>
        <v>345810.7035</v>
      </c>
      <c r="I13" s="20">
        <f t="shared" si="0"/>
        <v>400354.97849999997</v>
      </c>
      <c r="J13" s="20">
        <f t="shared" si="0"/>
        <v>454899.25349999993</v>
      </c>
    </row>
    <row r="14" spans="3:10" ht="14.25">
      <c r="C14" s="19">
        <f>'예상연금2012년부터 가입'!B12</f>
        <v>310000</v>
      </c>
      <c r="D14" s="20">
        <f t="shared" si="0"/>
        <v>125913.77906249999</v>
      </c>
      <c r="E14" s="20">
        <f t="shared" si="0"/>
        <v>183710.2678125</v>
      </c>
      <c r="F14" s="20">
        <f t="shared" si="0"/>
        <v>238892.15350000001</v>
      </c>
      <c r="G14" s="20">
        <f t="shared" si="0"/>
        <v>293936.4285</v>
      </c>
      <c r="H14" s="20">
        <f t="shared" si="0"/>
        <v>348980.7035</v>
      </c>
      <c r="I14" s="20">
        <f t="shared" si="0"/>
        <v>404024.97849999997</v>
      </c>
      <c r="J14" s="20">
        <f t="shared" si="0"/>
        <v>459069.25349999993</v>
      </c>
    </row>
    <row r="15" spans="3:10" ht="14.25">
      <c r="C15" s="19">
        <f>'예상연금2012년부터 가입'!B13</f>
        <v>340000</v>
      </c>
      <c r="D15" s="20">
        <f t="shared" si="0"/>
        <v>127629.40406249999</v>
      </c>
      <c r="E15" s="20">
        <f t="shared" si="0"/>
        <v>186213.3928125</v>
      </c>
      <c r="F15" s="20">
        <f t="shared" si="0"/>
        <v>242147.1535</v>
      </c>
      <c r="G15" s="20">
        <f t="shared" si="0"/>
        <v>297941.4285</v>
      </c>
      <c r="H15" s="20">
        <f t="shared" si="0"/>
        <v>353735.7035</v>
      </c>
      <c r="I15" s="20">
        <f t="shared" si="0"/>
        <v>409529.9785</v>
      </c>
      <c r="J15" s="20">
        <f t="shared" si="0"/>
        <v>465324.25349999993</v>
      </c>
    </row>
    <row r="16" spans="3:10" ht="14.25">
      <c r="C16" s="19">
        <f>'예상연금2012년부터 가입'!B14</f>
        <v>370000</v>
      </c>
      <c r="D16" s="20">
        <f t="shared" si="0"/>
        <v>129345.02906249999</v>
      </c>
      <c r="E16" s="20">
        <f t="shared" si="0"/>
        <v>188716.5178125</v>
      </c>
      <c r="F16" s="20">
        <f t="shared" si="0"/>
        <v>245402.1535</v>
      </c>
      <c r="G16" s="20">
        <f t="shared" si="0"/>
        <v>301946.4285</v>
      </c>
      <c r="H16" s="20">
        <f t="shared" si="0"/>
        <v>358490.7035</v>
      </c>
      <c r="I16" s="20">
        <f t="shared" si="0"/>
        <v>415034.97849999997</v>
      </c>
      <c r="J16" s="20">
        <f t="shared" si="0"/>
        <v>471579.25349999993</v>
      </c>
    </row>
    <row r="17" spans="3:10" ht="14.25">
      <c r="C17" s="19">
        <f>'예상연금2012년부터 가입'!B15</f>
        <v>400000</v>
      </c>
      <c r="D17" s="20">
        <f t="shared" si="0"/>
        <v>131060.65406249999</v>
      </c>
      <c r="E17" s="20">
        <f t="shared" si="0"/>
        <v>191219.6428125</v>
      </c>
      <c r="F17" s="20">
        <f t="shared" si="0"/>
        <v>248657.1535</v>
      </c>
      <c r="G17" s="20">
        <f t="shared" si="0"/>
        <v>305951.4285</v>
      </c>
      <c r="H17" s="20">
        <f t="shared" si="0"/>
        <v>363245.7035</v>
      </c>
      <c r="I17" s="20">
        <f t="shared" si="0"/>
        <v>420539.97849999997</v>
      </c>
      <c r="J17" s="20">
        <f t="shared" si="0"/>
        <v>477834.25349999993</v>
      </c>
    </row>
    <row r="18" spans="3:10" ht="14.25">
      <c r="C18" s="19">
        <f>'예상연금2012년부터 가입'!B16</f>
        <v>440000</v>
      </c>
      <c r="D18" s="20">
        <f t="shared" si="0"/>
        <v>133348.1540625</v>
      </c>
      <c r="E18" s="20">
        <f t="shared" si="0"/>
        <v>194557.14281249998</v>
      </c>
      <c r="F18" s="20">
        <f t="shared" si="0"/>
        <v>252997.1535</v>
      </c>
      <c r="G18" s="20">
        <f t="shared" si="0"/>
        <v>311291.4285</v>
      </c>
      <c r="H18" s="20">
        <f t="shared" si="0"/>
        <v>369585.7035</v>
      </c>
      <c r="I18" s="20">
        <f t="shared" si="0"/>
        <v>427879.97849999997</v>
      </c>
      <c r="J18" s="20">
        <f t="shared" si="0"/>
        <v>486174.25349999993</v>
      </c>
    </row>
    <row r="19" spans="3:10" ht="14.25">
      <c r="C19" s="19">
        <f>'예상연금2012년부터 가입'!B17</f>
        <v>480000</v>
      </c>
      <c r="D19" s="20">
        <f aca="true" t="shared" si="1" ref="D19:J34">(($D$58*($C$6+$C19)*E$58/E$80)+($D$59*($C$6+$C19)*E$59/E$80)+($D$60*($C$6+$C19)*E$60/E$80)+($D$61*($C$6+$C19)*E$61/E$80)+($D$62*($C$6+$C19)*E$62/E$80)+($D$63*($C$6+$C19)*E$63/E$80)+($D$64*($C$6+$C19)*E$64/E$80)+($D$65*($C$6+$C19)*E$65/E$80)+($D$66*($C$6+$C19)*E$66/E$80)+($D$67*($C$6+$C19)*E$67/E$80)+($D$68*($C$6+$C19)*E$68/E$80)+($D$69*($C$6+$C19)*E$69/E$80)+($D$70*($C$6+$C19)*E$70/E$80)+($D$71*($C$6+$C19)*E$71/E$80)+($D$72*($C$6+$C19)*E$72/E$80)+($D$73*($C$6+$C19)*E$73/E$80)+($D$74*($C$6+$C19)*E$74/E$80)+($D$75*($C$6+$C19)*E$75/E$80)+($D$76*($C$6+$C19)*E$76/E$80)+($D$77*($C$6+$C19)*E$77/E$80)+($D$78*($C$6+$C19)*E$78/E$80)+($D$79*($C$6+$C19)*E$79/E$80))*E$80*12/240/12</f>
        <v>135635.6540625</v>
      </c>
      <c r="E19" s="20">
        <f t="shared" si="1"/>
        <v>197894.6428125</v>
      </c>
      <c r="F19" s="20">
        <f t="shared" si="1"/>
        <v>257337.1535</v>
      </c>
      <c r="G19" s="20">
        <f t="shared" si="1"/>
        <v>316631.4285</v>
      </c>
      <c r="H19" s="20">
        <f t="shared" si="1"/>
        <v>375925.7035</v>
      </c>
      <c r="I19" s="20">
        <f t="shared" si="1"/>
        <v>435219.9785</v>
      </c>
      <c r="J19" s="20">
        <f t="shared" si="0"/>
        <v>494514.25349999993</v>
      </c>
    </row>
    <row r="20" spans="3:10" ht="14.25">
      <c r="C20" s="19">
        <f>'예상연금2012년부터 가입'!B18</f>
        <v>520000</v>
      </c>
      <c r="D20" s="20">
        <f t="shared" si="1"/>
        <v>137923.1540625</v>
      </c>
      <c r="E20" s="20">
        <f t="shared" si="1"/>
        <v>201232.1428125</v>
      </c>
      <c r="F20" s="20">
        <f t="shared" si="1"/>
        <v>261677.1535</v>
      </c>
      <c r="G20" s="20">
        <f t="shared" si="1"/>
        <v>321971.4285</v>
      </c>
      <c r="H20" s="20">
        <f t="shared" si="1"/>
        <v>382265.7035</v>
      </c>
      <c r="I20" s="20">
        <f t="shared" si="1"/>
        <v>442559.97849999997</v>
      </c>
      <c r="J20" s="20">
        <f t="shared" si="0"/>
        <v>502854.25349999993</v>
      </c>
    </row>
    <row r="21" spans="3:10" ht="14.25">
      <c r="C21" s="19">
        <f>'예상연금2012년부터 가입'!B19</f>
        <v>570000</v>
      </c>
      <c r="D21" s="20">
        <f t="shared" si="1"/>
        <v>140782.52906249996</v>
      </c>
      <c r="E21" s="20">
        <f t="shared" si="1"/>
        <v>205404.0178125</v>
      </c>
      <c r="F21" s="20">
        <f t="shared" si="1"/>
        <v>267102.15349999996</v>
      </c>
      <c r="G21" s="20">
        <f t="shared" si="1"/>
        <v>328646.4285</v>
      </c>
      <c r="H21" s="20">
        <f t="shared" si="1"/>
        <v>390190.7035</v>
      </c>
      <c r="I21" s="20">
        <f t="shared" si="1"/>
        <v>451734.97849999997</v>
      </c>
      <c r="J21" s="20">
        <f t="shared" si="0"/>
        <v>513279.25349999993</v>
      </c>
    </row>
    <row r="22" spans="3:10" ht="14.25">
      <c r="C22" s="19">
        <f>'예상연금2012년부터 가입'!B20</f>
        <v>620000</v>
      </c>
      <c r="D22" s="20">
        <f t="shared" si="1"/>
        <v>143641.90406249996</v>
      </c>
      <c r="E22" s="20">
        <f t="shared" si="1"/>
        <v>209575.8928125</v>
      </c>
      <c r="F22" s="20">
        <f t="shared" si="1"/>
        <v>272527.15349999996</v>
      </c>
      <c r="G22" s="20">
        <f t="shared" si="1"/>
        <v>335321.4285</v>
      </c>
      <c r="H22" s="20">
        <f t="shared" si="1"/>
        <v>398115.7035</v>
      </c>
      <c r="I22" s="20">
        <f t="shared" si="1"/>
        <v>460909.97849999997</v>
      </c>
      <c r="J22" s="20">
        <f t="shared" si="0"/>
        <v>523704.25349999993</v>
      </c>
    </row>
    <row r="23" spans="3:10" ht="14.25">
      <c r="C23" s="19">
        <f>'예상연금2012년부터 가입'!B21</f>
        <v>670000</v>
      </c>
      <c r="D23" s="20">
        <f t="shared" si="1"/>
        <v>146501.27906249996</v>
      </c>
      <c r="E23" s="20">
        <f t="shared" si="1"/>
        <v>213747.7678125</v>
      </c>
      <c r="F23" s="20">
        <f t="shared" si="1"/>
        <v>277952.15349999996</v>
      </c>
      <c r="G23" s="20">
        <f t="shared" si="1"/>
        <v>341996.4285</v>
      </c>
      <c r="H23" s="20">
        <f t="shared" si="1"/>
        <v>406040.70350000006</v>
      </c>
      <c r="I23" s="20">
        <f t="shared" si="1"/>
        <v>470084.97849999997</v>
      </c>
      <c r="J23" s="20">
        <f t="shared" si="0"/>
        <v>534129.2535</v>
      </c>
    </row>
    <row r="24" spans="3:10" ht="14.25">
      <c r="C24" s="19">
        <f>'예상연금2012년부터 가입'!B22</f>
        <v>730000</v>
      </c>
      <c r="D24" s="20">
        <f t="shared" si="1"/>
        <v>149932.52906249996</v>
      </c>
      <c r="E24" s="20">
        <f t="shared" si="1"/>
        <v>218754.0178125</v>
      </c>
      <c r="F24" s="20">
        <f t="shared" si="1"/>
        <v>284462.15349999996</v>
      </c>
      <c r="G24" s="20">
        <f t="shared" si="1"/>
        <v>350006.4285</v>
      </c>
      <c r="H24" s="20">
        <f t="shared" si="1"/>
        <v>415550.70350000006</v>
      </c>
      <c r="I24" s="20">
        <f t="shared" si="1"/>
        <v>481094.97849999997</v>
      </c>
      <c r="J24" s="20">
        <f t="shared" si="0"/>
        <v>546639.2535</v>
      </c>
    </row>
    <row r="25" spans="3:10" ht="14.25">
      <c r="C25" s="19">
        <f>'예상연금2012년부터 가입'!B23</f>
        <v>790000</v>
      </c>
      <c r="D25" s="20">
        <f t="shared" si="1"/>
        <v>153363.77906249996</v>
      </c>
      <c r="E25" s="20">
        <f t="shared" si="1"/>
        <v>223760.2678125</v>
      </c>
      <c r="F25" s="20">
        <f t="shared" si="1"/>
        <v>290972.15349999996</v>
      </c>
      <c r="G25" s="20">
        <f t="shared" si="1"/>
        <v>358016.4285</v>
      </c>
      <c r="H25" s="20">
        <f t="shared" si="1"/>
        <v>425060.70350000006</v>
      </c>
      <c r="I25" s="20">
        <f t="shared" si="1"/>
        <v>492104.97849999997</v>
      </c>
      <c r="J25" s="20">
        <f t="shared" si="1"/>
        <v>559149.2535</v>
      </c>
    </row>
    <row r="26" spans="3:10" ht="14.25">
      <c r="C26" s="19">
        <f>'예상연금2012년부터 가입'!B24</f>
        <v>850000</v>
      </c>
      <c r="D26" s="20">
        <f t="shared" si="1"/>
        <v>156795.02906249996</v>
      </c>
      <c r="E26" s="20">
        <f t="shared" si="1"/>
        <v>228766.5178125</v>
      </c>
      <c r="F26" s="20">
        <f t="shared" si="1"/>
        <v>297482.15349999996</v>
      </c>
      <c r="G26" s="20">
        <f t="shared" si="1"/>
        <v>366026.4285</v>
      </c>
      <c r="H26" s="20">
        <f t="shared" si="1"/>
        <v>434570.70350000006</v>
      </c>
      <c r="I26" s="20">
        <f t="shared" si="1"/>
        <v>503114.97849999997</v>
      </c>
      <c r="J26" s="20">
        <f t="shared" si="1"/>
        <v>571659.2534999999</v>
      </c>
    </row>
    <row r="27" spans="3:10" ht="14.25">
      <c r="C27" s="19">
        <f>'예상연금2012년부터 가입'!B25</f>
        <v>920000</v>
      </c>
      <c r="D27" s="20">
        <f t="shared" si="1"/>
        <v>160798.15406249996</v>
      </c>
      <c r="E27" s="20">
        <f t="shared" si="1"/>
        <v>234607.1428125</v>
      </c>
      <c r="F27" s="20">
        <f t="shared" si="1"/>
        <v>305077.15349999996</v>
      </c>
      <c r="G27" s="20">
        <f t="shared" si="1"/>
        <v>375371.4285</v>
      </c>
      <c r="H27" s="20">
        <f t="shared" si="1"/>
        <v>445665.70350000006</v>
      </c>
      <c r="I27" s="20">
        <f t="shared" si="1"/>
        <v>515959.97849999997</v>
      </c>
      <c r="J27" s="20">
        <f t="shared" si="1"/>
        <v>586254.2534999999</v>
      </c>
    </row>
    <row r="28" spans="3:10" ht="14.25">
      <c r="C28" s="19">
        <f>'예상연금2012년부터 가입'!B26</f>
        <v>990000</v>
      </c>
      <c r="D28" s="20">
        <f t="shared" si="1"/>
        <v>164801.27906249996</v>
      </c>
      <c r="E28" s="20">
        <f t="shared" si="1"/>
        <v>240447.7678125</v>
      </c>
      <c r="F28" s="20">
        <f t="shared" si="1"/>
        <v>312672.15349999996</v>
      </c>
      <c r="G28" s="20">
        <f t="shared" si="1"/>
        <v>384716.4285</v>
      </c>
      <c r="H28" s="20">
        <f t="shared" si="1"/>
        <v>456760.70350000006</v>
      </c>
      <c r="I28" s="20">
        <f t="shared" si="1"/>
        <v>528804.9785</v>
      </c>
      <c r="J28" s="20">
        <f t="shared" si="1"/>
        <v>600849.2534999999</v>
      </c>
    </row>
    <row r="29" spans="3:10" ht="14.25">
      <c r="C29" s="19">
        <f>'예상연금2012년부터 가입'!B27</f>
        <v>1060000</v>
      </c>
      <c r="D29" s="20">
        <f aca="true" t="shared" si="2" ref="D29:J44">(($D$58*($C$6+$C29)*E$58/E$80)+($D$59*($C$6+$C29)*E$59/E$80)+($D$60*($C$6+$C29)*E$60/E$80)+($D$61*($C$6+$C29)*E$61/E$80)+($D$62*($C$6+$C29)*E$62/E$80)+($D$63*($C$6+$C29)*E$63/E$80)+($D$64*($C$6+$C29)*E$64/E$80)+($D$65*($C$6+$C29)*E$65/E$80)+($D$66*($C$6+$C29)*E$66/E$80)+($D$67*($C$6+$C29)*E$67/E$80)+($D$68*($C$6+$C29)*E$68/E$80)+($D$69*($C$6+$C29)*E$69/E$80)+($D$70*($C$6+$C29)*E$70/E$80)+($D$71*($C$6+$C29)*E$71/E$80)+($D$72*($C$6+$C29)*E$72/E$80)+($D$73*($C$6+$C29)*E$73/E$80)+($D$74*($C$6+$C29)*E$74/E$80)+($D$75*($C$6+$C29)*E$75/E$80)+($D$76*($C$6+$C29)*E$76/E$80)+($D$77*($C$6+$C29)*E$77/E$80)+($D$78*($C$6+$C29)*E$78/E$80)+($D$79*($C$6+$C29)*E$79/E$80))*E$80*12/240/12</f>
        <v>168804.40406249996</v>
      </c>
      <c r="E29" s="20">
        <f t="shared" si="2"/>
        <v>246288.3928125</v>
      </c>
      <c r="F29" s="20">
        <f t="shared" si="2"/>
        <v>320267.15349999996</v>
      </c>
      <c r="G29" s="20">
        <f t="shared" si="2"/>
        <v>394061.4285</v>
      </c>
      <c r="H29" s="20">
        <f t="shared" si="2"/>
        <v>467855.70350000006</v>
      </c>
      <c r="I29" s="20">
        <f t="shared" si="2"/>
        <v>541649.9785</v>
      </c>
      <c r="J29" s="20">
        <f t="shared" si="1"/>
        <v>615444.2534999999</v>
      </c>
    </row>
    <row r="30" spans="3:10" ht="14.25">
      <c r="C30" s="19">
        <f>'예상연금2012년부터 가입'!B28</f>
        <v>1130000</v>
      </c>
      <c r="D30" s="20">
        <f t="shared" si="2"/>
        <v>172807.52906249996</v>
      </c>
      <c r="E30" s="20">
        <f t="shared" si="2"/>
        <v>252129.0178125</v>
      </c>
      <c r="F30" s="20">
        <f t="shared" si="2"/>
        <v>327862.15349999996</v>
      </c>
      <c r="G30" s="20">
        <f t="shared" si="2"/>
        <v>403406.4285</v>
      </c>
      <c r="H30" s="20">
        <f t="shared" si="2"/>
        <v>478950.70350000006</v>
      </c>
      <c r="I30" s="20">
        <f t="shared" si="2"/>
        <v>554494.9785</v>
      </c>
      <c r="J30" s="20">
        <f t="shared" si="1"/>
        <v>630039.2534999999</v>
      </c>
    </row>
    <row r="31" spans="3:10" ht="14.25">
      <c r="C31" s="19">
        <f>'예상연금2012년부터 가입'!B29</f>
        <v>1210000</v>
      </c>
      <c r="D31" s="20">
        <f t="shared" si="2"/>
        <v>177382.5290625</v>
      </c>
      <c r="E31" s="20">
        <f t="shared" si="2"/>
        <v>258804.0178125</v>
      </c>
      <c r="F31" s="20">
        <f t="shared" si="2"/>
        <v>336542.15349999996</v>
      </c>
      <c r="G31" s="20">
        <f t="shared" si="2"/>
        <v>414086.4285</v>
      </c>
      <c r="H31" s="20">
        <f t="shared" si="2"/>
        <v>491630.70350000006</v>
      </c>
      <c r="I31" s="20">
        <f t="shared" si="2"/>
        <v>569174.9785</v>
      </c>
      <c r="J31" s="20">
        <f t="shared" si="1"/>
        <v>646719.2534999999</v>
      </c>
    </row>
    <row r="32" spans="3:10" ht="14.25">
      <c r="C32" s="19">
        <f>'예상연금2012년부터 가입'!B30</f>
        <v>1290000</v>
      </c>
      <c r="D32" s="20">
        <f t="shared" si="2"/>
        <v>181957.5290625</v>
      </c>
      <c r="E32" s="20">
        <f t="shared" si="2"/>
        <v>265479.0178125</v>
      </c>
      <c r="F32" s="20">
        <f t="shared" si="2"/>
        <v>345222.15349999996</v>
      </c>
      <c r="G32" s="20">
        <f t="shared" si="2"/>
        <v>424766.4285</v>
      </c>
      <c r="H32" s="20">
        <f t="shared" si="2"/>
        <v>504310.70350000006</v>
      </c>
      <c r="I32" s="20">
        <f t="shared" si="2"/>
        <v>583854.9785</v>
      </c>
      <c r="J32" s="20">
        <f t="shared" si="1"/>
        <v>663399.2534999999</v>
      </c>
    </row>
    <row r="33" spans="3:10" ht="14.25">
      <c r="C33" s="19">
        <f>'예상연금2012년부터 가입'!B31</f>
        <v>1380000</v>
      </c>
      <c r="D33" s="20">
        <f t="shared" si="2"/>
        <v>187104.4040625</v>
      </c>
      <c r="E33" s="20">
        <f t="shared" si="2"/>
        <v>272988.3928125</v>
      </c>
      <c r="F33" s="20">
        <f t="shared" si="2"/>
        <v>354987.15349999996</v>
      </c>
      <c r="G33" s="20">
        <f t="shared" si="2"/>
        <v>436781.4285</v>
      </c>
      <c r="H33" s="20">
        <f t="shared" si="2"/>
        <v>518575.70350000006</v>
      </c>
      <c r="I33" s="20">
        <f t="shared" si="2"/>
        <v>600369.9785</v>
      </c>
      <c r="J33" s="20">
        <f t="shared" si="1"/>
        <v>682164.2534999999</v>
      </c>
    </row>
    <row r="34" spans="3:10" ht="14.25">
      <c r="C34" s="19">
        <f>'예상연금2012년부터 가입'!B32</f>
        <v>1470000</v>
      </c>
      <c r="D34" s="20">
        <f t="shared" si="2"/>
        <v>192251.2790625</v>
      </c>
      <c r="E34" s="20">
        <f t="shared" si="2"/>
        <v>280497.7678125</v>
      </c>
      <c r="F34" s="20">
        <f t="shared" si="2"/>
        <v>364752.15349999996</v>
      </c>
      <c r="G34" s="20">
        <f t="shared" si="2"/>
        <v>448796.4285</v>
      </c>
      <c r="H34" s="20">
        <f t="shared" si="2"/>
        <v>532840.7035000001</v>
      </c>
      <c r="I34" s="20">
        <f t="shared" si="2"/>
        <v>616884.9784999999</v>
      </c>
      <c r="J34" s="20">
        <f t="shared" si="1"/>
        <v>700929.2535</v>
      </c>
    </row>
    <row r="35" spans="3:10" ht="14.25">
      <c r="C35" s="19">
        <f>'예상연금2012년부터 가입'!B33</f>
        <v>1560000</v>
      </c>
      <c r="D35" s="20">
        <f t="shared" si="2"/>
        <v>197398.15406250002</v>
      </c>
      <c r="E35" s="20">
        <f t="shared" si="2"/>
        <v>288007.1428125</v>
      </c>
      <c r="F35" s="20">
        <f t="shared" si="2"/>
        <v>374517.15349999996</v>
      </c>
      <c r="G35" s="20">
        <f t="shared" si="2"/>
        <v>460811.4285</v>
      </c>
      <c r="H35" s="20">
        <f t="shared" si="2"/>
        <v>547105.7035000001</v>
      </c>
      <c r="I35" s="20">
        <f t="shared" si="2"/>
        <v>633399.9785000001</v>
      </c>
      <c r="J35" s="20">
        <f t="shared" si="2"/>
        <v>719694.2535</v>
      </c>
    </row>
    <row r="36" spans="3:10" ht="14.25">
      <c r="C36" s="19">
        <f>'예상연금2012년부터 가입'!B34</f>
        <v>1660000</v>
      </c>
      <c r="D36" s="20">
        <f t="shared" si="2"/>
        <v>203116.90406250002</v>
      </c>
      <c r="E36" s="20">
        <f t="shared" si="2"/>
        <v>296350.8928125</v>
      </c>
      <c r="F36" s="20">
        <f t="shared" si="2"/>
        <v>385367.15349999996</v>
      </c>
      <c r="G36" s="20">
        <f t="shared" si="2"/>
        <v>474161.4285</v>
      </c>
      <c r="H36" s="20">
        <f t="shared" si="2"/>
        <v>562955.7035</v>
      </c>
      <c r="I36" s="20">
        <f t="shared" si="2"/>
        <v>651749.9785</v>
      </c>
      <c r="J36" s="20">
        <f t="shared" si="2"/>
        <v>740544.2535</v>
      </c>
    </row>
    <row r="37" spans="3:10" ht="14.25">
      <c r="C37" s="19">
        <f>'예상연금2012년부터 가입'!B35</f>
        <v>1760000</v>
      </c>
      <c r="D37" s="20">
        <f t="shared" si="2"/>
        <v>208835.6540625</v>
      </c>
      <c r="E37" s="20">
        <f t="shared" si="2"/>
        <v>304694.6428125</v>
      </c>
      <c r="F37" s="20">
        <f t="shared" si="2"/>
        <v>396217.15349999996</v>
      </c>
      <c r="G37" s="20">
        <f t="shared" si="2"/>
        <v>487511.4285</v>
      </c>
      <c r="H37" s="20">
        <f t="shared" si="2"/>
        <v>578805.7035</v>
      </c>
      <c r="I37" s="20">
        <f t="shared" si="2"/>
        <v>670099.9785</v>
      </c>
      <c r="J37" s="20">
        <f t="shared" si="2"/>
        <v>761394.2535</v>
      </c>
    </row>
    <row r="38" spans="3:10" ht="14.25">
      <c r="C38" s="19">
        <f>'예상연금2012년부터 가입'!B36</f>
        <v>1860000</v>
      </c>
      <c r="D38" s="20">
        <f t="shared" si="2"/>
        <v>214554.4040625</v>
      </c>
      <c r="E38" s="20">
        <f t="shared" si="2"/>
        <v>313038.3928125</v>
      </c>
      <c r="F38" s="20">
        <f t="shared" si="2"/>
        <v>407067.15349999996</v>
      </c>
      <c r="G38" s="20">
        <f t="shared" si="2"/>
        <v>500861.4285</v>
      </c>
      <c r="H38" s="20">
        <f t="shared" si="2"/>
        <v>594655.7035</v>
      </c>
      <c r="I38" s="20">
        <f t="shared" si="2"/>
        <v>688449.9785</v>
      </c>
      <c r="J38" s="20">
        <f t="shared" si="2"/>
        <v>782244.2535</v>
      </c>
    </row>
    <row r="39" spans="3:10" ht="14.25">
      <c r="C39" s="19">
        <f>'예상연금2012년부터 가입'!B37</f>
        <v>1970000</v>
      </c>
      <c r="D39" s="20">
        <f aca="true" t="shared" si="3" ref="D39:J54">(($D$58*($C$6+$C39)*E$58/E$80)+($D$59*($C$6+$C39)*E$59/E$80)+($D$60*($C$6+$C39)*E$60/E$80)+($D$61*($C$6+$C39)*E$61/E$80)+($D$62*($C$6+$C39)*E$62/E$80)+($D$63*($C$6+$C39)*E$63/E$80)+($D$64*($C$6+$C39)*E$64/E$80)+($D$65*($C$6+$C39)*E$65/E$80)+($D$66*($C$6+$C39)*E$66/E$80)+($D$67*($C$6+$C39)*E$67/E$80)+($D$68*($C$6+$C39)*E$68/E$80)+($D$69*($C$6+$C39)*E$69/E$80)+($D$70*($C$6+$C39)*E$70/E$80)+($D$71*($C$6+$C39)*E$71/E$80)+($D$72*($C$6+$C39)*E$72/E$80)+($D$73*($C$6+$C39)*E$73/E$80)+($D$74*($C$6+$C39)*E$74/E$80)+($D$75*($C$6+$C39)*E$75/E$80)+($D$76*($C$6+$C39)*E$76/E$80)+($D$77*($C$6+$C39)*E$77/E$80)+($D$78*($C$6+$C39)*E$78/E$80)+($D$79*($C$6+$C39)*E$79/E$80))*E$80*12/240/12</f>
        <v>220845.0290625</v>
      </c>
      <c r="E39" s="20">
        <f t="shared" si="3"/>
        <v>322216.5178125</v>
      </c>
      <c r="F39" s="20">
        <f t="shared" si="3"/>
        <v>419002.15349999996</v>
      </c>
      <c r="G39" s="20">
        <f t="shared" si="3"/>
        <v>515546.4285</v>
      </c>
      <c r="H39" s="20">
        <f t="shared" si="3"/>
        <v>612090.7035</v>
      </c>
      <c r="I39" s="20">
        <f t="shared" si="3"/>
        <v>708634.9785000001</v>
      </c>
      <c r="J39" s="20">
        <f t="shared" si="2"/>
        <v>805179.2535</v>
      </c>
    </row>
    <row r="40" spans="3:10" ht="14.25">
      <c r="C40" s="19">
        <f>'예상연금2012년부터 가입'!B38</f>
        <v>2080000</v>
      </c>
      <c r="D40" s="20">
        <f t="shared" si="3"/>
        <v>227135.6540625</v>
      </c>
      <c r="E40" s="20">
        <f t="shared" si="3"/>
        <v>331394.6428125</v>
      </c>
      <c r="F40" s="20">
        <f t="shared" si="3"/>
        <v>430937.15349999996</v>
      </c>
      <c r="G40" s="20">
        <f t="shared" si="3"/>
        <v>530231.4285</v>
      </c>
      <c r="H40" s="20">
        <f t="shared" si="3"/>
        <v>629525.7035</v>
      </c>
      <c r="I40" s="20">
        <f t="shared" si="3"/>
        <v>728819.9785000001</v>
      </c>
      <c r="J40" s="20">
        <f t="shared" si="2"/>
        <v>828114.2535</v>
      </c>
    </row>
    <row r="41" spans="3:10" ht="14.25">
      <c r="C41" s="19">
        <f>'예상연금2012년부터 가입'!B39</f>
        <v>2190000</v>
      </c>
      <c r="D41" s="20">
        <f t="shared" si="3"/>
        <v>233426.2790625</v>
      </c>
      <c r="E41" s="20">
        <f t="shared" si="3"/>
        <v>340572.7678125</v>
      </c>
      <c r="F41" s="20">
        <f t="shared" si="3"/>
        <v>442872.15349999996</v>
      </c>
      <c r="G41" s="20">
        <f t="shared" si="3"/>
        <v>544916.4285</v>
      </c>
      <c r="H41" s="20">
        <f t="shared" si="3"/>
        <v>646960.7035</v>
      </c>
      <c r="I41" s="20">
        <f t="shared" si="3"/>
        <v>749004.9785000002</v>
      </c>
      <c r="J41" s="20">
        <f t="shared" si="2"/>
        <v>851049.2535</v>
      </c>
    </row>
    <row r="42" spans="3:10" ht="14.25">
      <c r="C42" s="19">
        <f>'예상연금2012년부터 가입'!B40</f>
        <v>2300000</v>
      </c>
      <c r="D42" s="20">
        <f t="shared" si="3"/>
        <v>239716.9040625</v>
      </c>
      <c r="E42" s="20">
        <f t="shared" si="3"/>
        <v>349750.89281250007</v>
      </c>
      <c r="F42" s="20">
        <f t="shared" si="3"/>
        <v>454807.15349999996</v>
      </c>
      <c r="G42" s="20">
        <f t="shared" si="3"/>
        <v>559601.4285</v>
      </c>
      <c r="H42" s="20">
        <f t="shared" si="3"/>
        <v>664395.7035</v>
      </c>
      <c r="I42" s="20">
        <f t="shared" si="3"/>
        <v>769189.9785000001</v>
      </c>
      <c r="J42" s="20">
        <f t="shared" si="2"/>
        <v>873984.2535</v>
      </c>
    </row>
    <row r="43" spans="3:10" ht="14.25">
      <c r="C43" s="19">
        <f>'예상연금2012년부터 가입'!B41</f>
        <v>2420000</v>
      </c>
      <c r="D43" s="20">
        <f t="shared" si="3"/>
        <v>246579.40406250002</v>
      </c>
      <c r="E43" s="20">
        <f t="shared" si="3"/>
        <v>359763.39281250007</v>
      </c>
      <c r="F43" s="20">
        <f t="shared" si="3"/>
        <v>467827.15349999996</v>
      </c>
      <c r="G43" s="20">
        <f t="shared" si="3"/>
        <v>575621.4285</v>
      </c>
      <c r="H43" s="20">
        <f t="shared" si="3"/>
        <v>683415.7035</v>
      </c>
      <c r="I43" s="20">
        <f t="shared" si="3"/>
        <v>791209.9785000001</v>
      </c>
      <c r="J43" s="20">
        <f t="shared" si="2"/>
        <v>899004.2535</v>
      </c>
    </row>
    <row r="44" spans="3:10" ht="14.25">
      <c r="C44" s="19">
        <f>'예상연금2012년부터 가입'!B42</f>
        <v>2540000</v>
      </c>
      <c r="D44" s="20">
        <f t="shared" si="3"/>
        <v>253441.90406250002</v>
      </c>
      <c r="E44" s="20">
        <f t="shared" si="3"/>
        <v>369775.89281250007</v>
      </c>
      <c r="F44" s="20">
        <f t="shared" si="3"/>
        <v>480847.15349999996</v>
      </c>
      <c r="G44" s="20">
        <f t="shared" si="3"/>
        <v>591641.4285</v>
      </c>
      <c r="H44" s="20">
        <f t="shared" si="3"/>
        <v>702435.7035</v>
      </c>
      <c r="I44" s="20">
        <f t="shared" si="3"/>
        <v>813229.9785000002</v>
      </c>
      <c r="J44" s="20">
        <f t="shared" si="2"/>
        <v>924024.2535</v>
      </c>
    </row>
    <row r="45" spans="3:10" ht="14.25">
      <c r="C45" s="19">
        <f>'예상연금2012년부터 가입'!B43</f>
        <v>2670000</v>
      </c>
      <c r="D45" s="20">
        <f t="shared" si="3"/>
        <v>260876.27906250002</v>
      </c>
      <c r="E45" s="20">
        <f t="shared" si="3"/>
        <v>380622.76781250007</v>
      </c>
      <c r="F45" s="20">
        <f t="shared" si="3"/>
        <v>494952.15349999996</v>
      </c>
      <c r="G45" s="20">
        <f t="shared" si="3"/>
        <v>608996.4285</v>
      </c>
      <c r="H45" s="20">
        <f t="shared" si="3"/>
        <v>723040.7035</v>
      </c>
      <c r="I45" s="20">
        <f t="shared" si="3"/>
        <v>837084.9785000001</v>
      </c>
      <c r="J45" s="20">
        <f t="shared" si="3"/>
        <v>951129.2535</v>
      </c>
    </row>
    <row r="46" spans="3:10" ht="14.25">
      <c r="C46" s="19">
        <f>'예상연금2012년부터 가입'!B44</f>
        <v>2800000</v>
      </c>
      <c r="D46" s="20">
        <f t="shared" si="3"/>
        <v>268310.65406250005</v>
      </c>
      <c r="E46" s="20">
        <f t="shared" si="3"/>
        <v>391469.64281250007</v>
      </c>
      <c r="F46" s="20">
        <f t="shared" si="3"/>
        <v>509057.15349999996</v>
      </c>
      <c r="G46" s="20">
        <f t="shared" si="3"/>
        <v>626351.4285</v>
      </c>
      <c r="H46" s="20">
        <f t="shared" si="3"/>
        <v>743645.7035</v>
      </c>
      <c r="I46" s="20">
        <f t="shared" si="3"/>
        <v>860939.9785000001</v>
      </c>
      <c r="J46" s="20">
        <f t="shared" si="3"/>
        <v>978234.2535</v>
      </c>
    </row>
    <row r="47" spans="3:10" ht="14.25">
      <c r="C47" s="19">
        <f>'예상연금2012년부터 가입'!B45</f>
        <v>2940000</v>
      </c>
      <c r="D47" s="20">
        <f t="shared" si="3"/>
        <v>276316.90406250005</v>
      </c>
      <c r="E47" s="20">
        <f t="shared" si="3"/>
        <v>403150.89281250007</v>
      </c>
      <c r="F47" s="20">
        <f t="shared" si="3"/>
        <v>524247.15349999996</v>
      </c>
      <c r="G47" s="20">
        <f t="shared" si="3"/>
        <v>645041.4285</v>
      </c>
      <c r="H47" s="20">
        <f t="shared" si="3"/>
        <v>765835.7035</v>
      </c>
      <c r="I47" s="20">
        <f t="shared" si="3"/>
        <v>886629.9785000001</v>
      </c>
      <c r="J47" s="20">
        <f t="shared" si="3"/>
        <v>1007424.2535</v>
      </c>
    </row>
    <row r="48" spans="3:10" ht="14.25">
      <c r="C48" s="19">
        <f>'예상연금2012년부터 가입'!B46</f>
        <v>3080000</v>
      </c>
      <c r="D48" s="20">
        <f t="shared" si="3"/>
        <v>284323.15406250005</v>
      </c>
      <c r="E48" s="20">
        <f t="shared" si="3"/>
        <v>414832.14281250007</v>
      </c>
      <c r="F48" s="20">
        <f t="shared" si="3"/>
        <v>539437.1534999999</v>
      </c>
      <c r="G48" s="20">
        <f t="shared" si="3"/>
        <v>663731.4285</v>
      </c>
      <c r="H48" s="20">
        <f t="shared" si="3"/>
        <v>788025.7035</v>
      </c>
      <c r="I48" s="20">
        <f t="shared" si="3"/>
        <v>912319.9785000001</v>
      </c>
      <c r="J48" s="20">
        <f t="shared" si="3"/>
        <v>1036614.2535</v>
      </c>
    </row>
    <row r="49" spans="3:10" ht="14.25">
      <c r="C49" s="19">
        <f>'예상연금2012년부터 가입'!B47</f>
        <v>3230000</v>
      </c>
      <c r="D49" s="20">
        <f aca="true" t="shared" si="4" ref="D49:I53">(($D$58*($C$6+$C49)*E$58/E$80)+($D$59*($C$6+$C49)*E$59/E$80)+($D$60*($C$6+$C49)*E$60/E$80)+($D$61*($C$6+$C49)*E$61/E$80)+($D$62*($C$6+$C49)*E$62/E$80)+($D$63*($C$6+$C49)*E$63/E$80)+($D$64*($C$6+$C49)*E$64/E$80)+($D$65*($C$6+$C49)*E$65/E$80)+($D$66*($C$6+$C49)*E$66/E$80)+($D$67*($C$6+$C49)*E$67/E$80)+($D$68*($C$6+$C49)*E$68/E$80)+($D$69*($C$6+$C49)*E$69/E$80)+($D$70*($C$6+$C49)*E$70/E$80)+($D$71*($C$6+$C49)*E$71/E$80)+($D$72*($C$6+$C49)*E$72/E$80)+($D$73*($C$6+$C49)*E$73/E$80)+($D$74*($C$6+$C49)*E$74/E$80)+($D$75*($C$6+$C49)*E$75/E$80)+($D$76*($C$6+$C49)*E$76/E$80)+($D$77*($C$6+$C49)*E$77/E$80)+($D$78*($C$6+$C49)*E$78/E$80)+($D$79*($C$6+$C49)*E$79/E$80))*E$80*12/240/12</f>
        <v>292901.27906250005</v>
      </c>
      <c r="E49" s="20">
        <f t="shared" si="4"/>
        <v>427347.7678125</v>
      </c>
      <c r="F49" s="20">
        <f t="shared" si="4"/>
        <v>555712.1534999999</v>
      </c>
      <c r="G49" s="20">
        <f t="shared" si="4"/>
        <v>683756.4285</v>
      </c>
      <c r="H49" s="20">
        <f t="shared" si="4"/>
        <v>811800.7035</v>
      </c>
      <c r="I49" s="20">
        <f t="shared" si="4"/>
        <v>939844.9785000001</v>
      </c>
      <c r="J49" s="20">
        <f t="shared" si="3"/>
        <v>1067889.2534999999</v>
      </c>
    </row>
    <row r="50" spans="3:10" ht="14.25">
      <c r="C50" s="19">
        <f>'예상연금2012년부터 가입'!B48</f>
        <v>3380000</v>
      </c>
      <c r="D50" s="20">
        <f t="shared" si="4"/>
        <v>301479.40406250005</v>
      </c>
      <c r="E50" s="20">
        <f t="shared" si="4"/>
        <v>439863.3928125</v>
      </c>
      <c r="F50" s="20">
        <f t="shared" si="4"/>
        <v>571987.1534999999</v>
      </c>
      <c r="G50" s="20">
        <f t="shared" si="4"/>
        <v>703781.4284999999</v>
      </c>
      <c r="H50" s="20">
        <f t="shared" si="4"/>
        <v>835575.7035</v>
      </c>
      <c r="I50" s="20">
        <f t="shared" si="4"/>
        <v>967369.9785000002</v>
      </c>
      <c r="J50" s="20">
        <f t="shared" si="3"/>
        <v>1099164.2534999999</v>
      </c>
    </row>
    <row r="51" spans="3:10" ht="14.25">
      <c r="C51" s="19">
        <f>'예상연금2012년부터 가입'!B49</f>
        <v>3600000</v>
      </c>
      <c r="D51" s="20">
        <f t="shared" si="4"/>
        <v>314060.65406250005</v>
      </c>
      <c r="E51" s="20">
        <f t="shared" si="4"/>
        <v>458219.6428125</v>
      </c>
      <c r="F51" s="20">
        <f t="shared" si="4"/>
        <v>595857.1534999999</v>
      </c>
      <c r="G51" s="20">
        <f t="shared" si="4"/>
        <v>733151.4284999999</v>
      </c>
      <c r="H51" s="20">
        <f t="shared" si="4"/>
        <v>870445.7035</v>
      </c>
      <c r="I51" s="20">
        <f t="shared" si="4"/>
        <v>1007739.9785000001</v>
      </c>
      <c r="J51" s="20">
        <f t="shared" si="3"/>
        <v>1145034.2534999999</v>
      </c>
    </row>
    <row r="52" spans="3:10" ht="14.25">
      <c r="C52" s="19">
        <f>'예상연금2012년부터 가입'!B50</f>
        <v>3680000</v>
      </c>
      <c r="D52" s="20">
        <f t="shared" si="4"/>
        <v>318635.65406250005</v>
      </c>
      <c r="E52" s="20">
        <f t="shared" si="4"/>
        <v>464894.64281250007</v>
      </c>
      <c r="F52" s="20">
        <f t="shared" si="4"/>
        <v>604537.1534999999</v>
      </c>
      <c r="G52" s="20">
        <f t="shared" si="4"/>
        <v>743831.4284999999</v>
      </c>
      <c r="H52" s="20">
        <f t="shared" si="4"/>
        <v>883125.7035</v>
      </c>
      <c r="I52" s="20">
        <f t="shared" si="4"/>
        <v>1022419.9785000002</v>
      </c>
      <c r="J52" s="20">
        <f t="shared" si="3"/>
        <v>1161714.2534999999</v>
      </c>
    </row>
    <row r="53" spans="3:10" ht="14.25">
      <c r="C53" s="19">
        <v>3750000</v>
      </c>
      <c r="D53" s="20">
        <f t="shared" si="4"/>
        <v>322638.77906250005</v>
      </c>
      <c r="E53" s="20">
        <f t="shared" si="4"/>
        <v>470735.26781250007</v>
      </c>
      <c r="F53" s="20">
        <f t="shared" si="4"/>
        <v>612132.1534999999</v>
      </c>
      <c r="G53" s="20">
        <f t="shared" si="4"/>
        <v>753176.4284999999</v>
      </c>
      <c r="H53" s="20">
        <f t="shared" si="4"/>
        <v>894220.7035</v>
      </c>
      <c r="I53" s="20">
        <f t="shared" si="4"/>
        <v>1035264.9785000002</v>
      </c>
      <c r="J53" s="20">
        <f t="shared" si="3"/>
        <v>1176309.2534999999</v>
      </c>
    </row>
    <row r="54" spans="2:10" ht="14.25">
      <c r="B54" s="21"/>
      <c r="C54" s="19">
        <f>'예상연금2012년부터 가입'!B52</f>
        <v>3890000</v>
      </c>
      <c r="D54" s="20">
        <f aca="true" t="shared" si="5" ref="D54:I54">(($D$58*($C$6+$C54)*E$58/E$80)+($D$59*($C$6+$C54)*E$59/E$80)+($D$60*($C$6+$C54)*E$60/E$80)+($D$61*($C$6+$C54)*E$61/E$80)+($D$62*($C$6+$C54)*E$62/E$80)+($D$63*($C$6+($C53+$C54)/2)*E$63/E$80)+($D$64*($C$6+$C54)*E$64/E$80)+($D$65*($C$6+$C54)*E$65/E$80)+($D$66*($C$6+$C54)*E$66/E$80)+($D$67*($C$6+$C54)*E$67/E$80)+($D$68*($C$6+$C54)*E$68/E$80)+($D$69*($C$6+$C54)*E$69/E$80)+($D$70*($C$6+$C54)*E$70/E$80)+($D$71*($C$6+$C54)*E$71/E$80)+($D$72*($C$6+$C54)*E$72/E$80)+($D$73*($C$6+$C54)*E$73/E$80)+($D$74*($C$6+$C54)*E$74/E$80)+($D$75*($C$6+$C54)*E$75/E$80)+($D$76*($C$6+$C54)*E$76/E$80)+($D$77*($C$6+$C54)*E$77/E$80)+($D$78*($C$6+$C54)*E$78/E$80)+($D$79*($C$6+$C54)*E$79/E$80))*E$80*12/240/12</f>
        <v>330225.02906250005</v>
      </c>
      <c r="E54" s="20">
        <f t="shared" si="5"/>
        <v>481996.51781250007</v>
      </c>
      <c r="F54" s="20">
        <f t="shared" si="5"/>
        <v>626902.1534999999</v>
      </c>
      <c r="G54" s="20">
        <f t="shared" si="5"/>
        <v>771446.4284999999</v>
      </c>
      <c r="H54" s="20">
        <f t="shared" si="5"/>
        <v>915990.7035</v>
      </c>
      <c r="I54" s="20">
        <f t="shared" si="5"/>
        <v>1060534.9785000002</v>
      </c>
      <c r="J54" s="20">
        <f t="shared" si="3"/>
        <v>1205499.2534999999</v>
      </c>
    </row>
    <row r="55" ht="14.25">
      <c r="E55" s="14"/>
    </row>
    <row r="56" spans="3:5" ht="14.25">
      <c r="C56" s="17"/>
      <c r="D56" s="14" t="s">
        <v>37</v>
      </c>
      <c r="E56" s="14" t="s">
        <v>54</v>
      </c>
    </row>
    <row r="57" spans="3:5" ht="14.25">
      <c r="C57" s="14" t="s">
        <v>36</v>
      </c>
      <c r="D57" s="22">
        <v>2.4</v>
      </c>
      <c r="E57" s="14"/>
    </row>
    <row r="58" spans="3:5" ht="14.25">
      <c r="C58" s="14" t="s">
        <v>38</v>
      </c>
      <c r="D58" s="22">
        <v>1.8</v>
      </c>
      <c r="E58" s="14"/>
    </row>
    <row r="59" spans="3:5" ht="14.25">
      <c r="C59" s="14" t="s">
        <v>39</v>
      </c>
      <c r="D59" s="22">
        <v>1.5</v>
      </c>
      <c r="E59" s="14"/>
    </row>
    <row r="60" spans="3:5" ht="14.25">
      <c r="C60" s="14" t="s">
        <v>9</v>
      </c>
      <c r="D60" s="22">
        <v>1.485</v>
      </c>
      <c r="E60" s="14"/>
    </row>
    <row r="61" spans="3:5" ht="14.25">
      <c r="C61" s="14" t="s">
        <v>10</v>
      </c>
      <c r="D61" s="22">
        <v>1.47</v>
      </c>
      <c r="E61" s="14"/>
    </row>
    <row r="62" spans="3:5" ht="14.25">
      <c r="C62" s="14" t="s">
        <v>11</v>
      </c>
      <c r="D62" s="22">
        <v>1.455</v>
      </c>
      <c r="E62" s="14"/>
    </row>
    <row r="63" spans="3:11" ht="14.25">
      <c r="C63" s="42" t="s">
        <v>12</v>
      </c>
      <c r="D63" s="42">
        <v>1.44</v>
      </c>
      <c r="E63" s="42">
        <v>1</v>
      </c>
      <c r="F63" s="42">
        <v>1</v>
      </c>
      <c r="G63" s="42">
        <v>1</v>
      </c>
      <c r="H63" s="42">
        <v>1</v>
      </c>
      <c r="I63" s="42">
        <v>1</v>
      </c>
      <c r="J63" s="42">
        <v>1</v>
      </c>
      <c r="K63" s="42">
        <v>1</v>
      </c>
    </row>
    <row r="64" spans="3:11" ht="14.25">
      <c r="C64" s="14" t="s">
        <v>13</v>
      </c>
      <c r="D64" s="22">
        <v>1.425</v>
      </c>
      <c r="E64" s="14">
        <v>1</v>
      </c>
      <c r="F64" s="14">
        <v>1</v>
      </c>
      <c r="G64" s="14">
        <v>1</v>
      </c>
      <c r="H64" s="14">
        <v>1</v>
      </c>
      <c r="I64" s="14">
        <v>1</v>
      </c>
      <c r="J64" s="14">
        <v>1</v>
      </c>
      <c r="K64" s="14">
        <v>1</v>
      </c>
    </row>
    <row r="65" spans="3:11" ht="14.25">
      <c r="C65" s="14" t="s">
        <v>14</v>
      </c>
      <c r="D65" s="22">
        <v>1.41</v>
      </c>
      <c r="E65" s="14">
        <v>1</v>
      </c>
      <c r="F65" s="14">
        <v>1</v>
      </c>
      <c r="G65" s="14">
        <v>1</v>
      </c>
      <c r="H65" s="14">
        <v>1</v>
      </c>
      <c r="I65" s="14">
        <v>1</v>
      </c>
      <c r="J65" s="14">
        <v>1</v>
      </c>
      <c r="K65" s="14">
        <v>1</v>
      </c>
    </row>
    <row r="66" spans="3:11" ht="14.25">
      <c r="C66" s="14" t="s">
        <v>15</v>
      </c>
      <c r="D66" s="22">
        <v>1.395</v>
      </c>
      <c r="E66" s="14">
        <v>1</v>
      </c>
      <c r="F66" s="14">
        <v>1</v>
      </c>
      <c r="G66" s="14">
        <v>1</v>
      </c>
      <c r="H66" s="14">
        <v>1</v>
      </c>
      <c r="I66" s="14">
        <v>1</v>
      </c>
      <c r="J66" s="14">
        <v>1</v>
      </c>
      <c r="K66" s="14">
        <v>1</v>
      </c>
    </row>
    <row r="67" spans="3:11" ht="14.25">
      <c r="C67" s="14" t="s">
        <v>16</v>
      </c>
      <c r="D67" s="22">
        <v>1.38</v>
      </c>
      <c r="E67" s="14">
        <v>1</v>
      </c>
      <c r="F67" s="14">
        <v>1</v>
      </c>
      <c r="G67" s="14">
        <v>1</v>
      </c>
      <c r="H67" s="14">
        <v>1</v>
      </c>
      <c r="I67" s="14">
        <v>1</v>
      </c>
      <c r="J67" s="14">
        <v>1</v>
      </c>
      <c r="K67" s="14">
        <v>1</v>
      </c>
    </row>
    <row r="68" spans="3:11" ht="14.25">
      <c r="C68" s="14" t="s">
        <v>17</v>
      </c>
      <c r="D68" s="22">
        <v>1.365</v>
      </c>
      <c r="E68" s="14">
        <v>1</v>
      </c>
      <c r="F68" s="14">
        <v>1</v>
      </c>
      <c r="G68" s="14">
        <v>1</v>
      </c>
      <c r="H68" s="14">
        <v>1</v>
      </c>
      <c r="I68" s="14">
        <v>1</v>
      </c>
      <c r="J68" s="14">
        <v>1</v>
      </c>
      <c r="K68" s="14">
        <v>1</v>
      </c>
    </row>
    <row r="69" spans="3:11" ht="14.25">
      <c r="C69" s="14" t="s">
        <v>18</v>
      </c>
      <c r="D69" s="22">
        <v>1.35</v>
      </c>
      <c r="E69" s="14">
        <v>1</v>
      </c>
      <c r="F69" s="14">
        <v>1</v>
      </c>
      <c r="G69" s="14">
        <v>1</v>
      </c>
      <c r="H69" s="14">
        <v>1</v>
      </c>
      <c r="I69" s="14">
        <v>1</v>
      </c>
      <c r="J69" s="14">
        <v>1</v>
      </c>
      <c r="K69" s="14">
        <v>1</v>
      </c>
    </row>
    <row r="70" spans="3:11" ht="14.25">
      <c r="C70" s="14" t="s">
        <v>19</v>
      </c>
      <c r="D70" s="22">
        <v>1.335</v>
      </c>
      <c r="E70" s="14">
        <v>1</v>
      </c>
      <c r="F70" s="14">
        <v>1</v>
      </c>
      <c r="G70" s="14">
        <v>1</v>
      </c>
      <c r="H70" s="14">
        <v>1</v>
      </c>
      <c r="I70" s="14">
        <v>1</v>
      </c>
      <c r="J70" s="14">
        <v>1</v>
      </c>
      <c r="K70" s="14">
        <v>1</v>
      </c>
    </row>
    <row r="71" spans="3:11" ht="14.25">
      <c r="C71" s="14" t="s">
        <v>20</v>
      </c>
      <c r="D71" s="22">
        <v>1.32</v>
      </c>
      <c r="E71" s="14">
        <v>1</v>
      </c>
      <c r="F71" s="14">
        <v>1</v>
      </c>
      <c r="G71" s="14">
        <v>1</v>
      </c>
      <c r="H71" s="14">
        <v>1</v>
      </c>
      <c r="I71" s="14">
        <v>1</v>
      </c>
      <c r="J71" s="14">
        <v>1</v>
      </c>
      <c r="K71" s="14">
        <v>1</v>
      </c>
    </row>
    <row r="72" spans="3:11" ht="14.25">
      <c r="C72" s="14" t="s">
        <v>21</v>
      </c>
      <c r="D72" s="22">
        <v>1.305</v>
      </c>
      <c r="E72" s="14">
        <v>1</v>
      </c>
      <c r="F72" s="14">
        <v>1</v>
      </c>
      <c r="G72" s="14">
        <v>1</v>
      </c>
      <c r="H72" s="14">
        <v>1</v>
      </c>
      <c r="I72" s="14">
        <v>1</v>
      </c>
      <c r="J72" s="14">
        <v>1</v>
      </c>
      <c r="K72" s="14">
        <v>1</v>
      </c>
    </row>
    <row r="73" spans="3:11" ht="14.25">
      <c r="C73" s="14" t="s">
        <v>22</v>
      </c>
      <c r="D73" s="22">
        <v>1.29</v>
      </c>
      <c r="E73" s="14"/>
      <c r="F73" s="14">
        <v>1</v>
      </c>
      <c r="G73" s="14">
        <v>1</v>
      </c>
      <c r="H73" s="14">
        <v>1</v>
      </c>
      <c r="I73" s="14">
        <v>1</v>
      </c>
      <c r="J73" s="14">
        <v>1</v>
      </c>
      <c r="K73" s="14">
        <v>1</v>
      </c>
    </row>
    <row r="74" spans="3:11" ht="14.25">
      <c r="C74" s="14" t="s">
        <v>23</v>
      </c>
      <c r="D74" s="22">
        <v>1.275</v>
      </c>
      <c r="E74" s="14"/>
      <c r="F74" s="14">
        <v>1</v>
      </c>
      <c r="G74" s="14">
        <v>1</v>
      </c>
      <c r="H74" s="14">
        <v>1</v>
      </c>
      <c r="I74" s="14">
        <v>1</v>
      </c>
      <c r="J74" s="14">
        <v>1</v>
      </c>
      <c r="K74" s="14">
        <v>1</v>
      </c>
    </row>
    <row r="75" spans="3:11" ht="14.25">
      <c r="C75" s="14" t="s">
        <v>24</v>
      </c>
      <c r="D75" s="22">
        <v>1.26</v>
      </c>
      <c r="E75" s="14"/>
      <c r="F75" s="14">
        <v>1</v>
      </c>
      <c r="G75" s="14">
        <v>1</v>
      </c>
      <c r="H75" s="14">
        <v>1</v>
      </c>
      <c r="I75" s="14">
        <v>1</v>
      </c>
      <c r="J75" s="14">
        <v>1</v>
      </c>
      <c r="K75" s="14">
        <v>1</v>
      </c>
    </row>
    <row r="76" spans="3:11" ht="14.25">
      <c r="C76" s="14" t="s">
        <v>25</v>
      </c>
      <c r="D76" s="22">
        <v>1.245</v>
      </c>
      <c r="E76" s="14"/>
      <c r="F76" s="14">
        <v>1</v>
      </c>
      <c r="G76" s="14">
        <v>1</v>
      </c>
      <c r="H76" s="14">
        <v>1</v>
      </c>
      <c r="I76" s="14">
        <v>1</v>
      </c>
      <c r="J76" s="14">
        <v>1</v>
      </c>
      <c r="K76" s="14">
        <v>1</v>
      </c>
    </row>
    <row r="77" spans="3:11" ht="14.25">
      <c r="C77" s="14" t="s">
        <v>26</v>
      </c>
      <c r="D77" s="22">
        <v>1.23</v>
      </c>
      <c r="E77" s="14"/>
      <c r="F77" s="14">
        <v>1</v>
      </c>
      <c r="G77" s="14">
        <v>1</v>
      </c>
      <c r="H77" s="14">
        <v>1</v>
      </c>
      <c r="I77" s="14">
        <v>1</v>
      </c>
      <c r="J77" s="14">
        <v>1</v>
      </c>
      <c r="K77" s="14">
        <v>1</v>
      </c>
    </row>
    <row r="78" spans="3:11" ht="14.25">
      <c r="C78" s="14" t="s">
        <v>27</v>
      </c>
      <c r="D78" s="22">
        <v>1.215</v>
      </c>
      <c r="E78" s="14"/>
      <c r="G78" s="14">
        <v>1</v>
      </c>
      <c r="H78" s="14">
        <v>1</v>
      </c>
      <c r="I78" s="14">
        <v>1</v>
      </c>
      <c r="J78" s="14">
        <v>1</v>
      </c>
      <c r="K78" s="14">
        <v>1</v>
      </c>
    </row>
    <row r="79" spans="3:11" ht="14.25">
      <c r="C79" s="14" t="s">
        <v>40</v>
      </c>
      <c r="D79" s="22">
        <v>1.2</v>
      </c>
      <c r="E79" s="14"/>
      <c r="G79" s="14">
        <v>4</v>
      </c>
      <c r="H79" s="14">
        <v>9</v>
      </c>
      <c r="I79" s="14">
        <v>14</v>
      </c>
      <c r="J79" s="14">
        <v>19</v>
      </c>
      <c r="K79" s="14">
        <v>24</v>
      </c>
    </row>
    <row r="80" spans="5:11" ht="14.25">
      <c r="E80" s="14">
        <f>SUM(E57:E79)</f>
        <v>10</v>
      </c>
      <c r="F80" s="14">
        <f aca="true" t="shared" si="6" ref="F80:K80">SUM(F57:F79)</f>
        <v>15</v>
      </c>
      <c r="G80" s="14">
        <f t="shared" si="6"/>
        <v>20</v>
      </c>
      <c r="H80" s="14">
        <f t="shared" si="6"/>
        <v>25</v>
      </c>
      <c r="I80" s="14">
        <f t="shared" si="6"/>
        <v>30</v>
      </c>
      <c r="J80" s="14">
        <f t="shared" si="6"/>
        <v>35</v>
      </c>
      <c r="K80" s="14">
        <f t="shared" si="6"/>
        <v>40</v>
      </c>
    </row>
    <row r="81" ht="14.25">
      <c r="E81" s="14"/>
    </row>
  </sheetData>
  <sheetProtection/>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59"/>
  <sheetViews>
    <sheetView view="pageBreakPreview" zoomScaleSheetLayoutView="100" zoomScalePageLayoutView="0" workbookViewId="0" topLeftCell="A1">
      <selection activeCell="P10" sqref="P10"/>
    </sheetView>
  </sheetViews>
  <sheetFormatPr defaultColWidth="9.625" defaultRowHeight="14.25"/>
  <cols>
    <col min="1" max="1" width="5.125" style="1" customWidth="1"/>
    <col min="2" max="2" width="15.875" style="1" customWidth="1"/>
    <col min="3" max="3" width="12.375" style="1" customWidth="1"/>
    <col min="4" max="8" width="11.25390625" style="1" customWidth="1"/>
    <col min="9" max="9" width="11.875" style="1" customWidth="1"/>
    <col min="10" max="10" width="12.00390625" style="1" customWidth="1"/>
    <col min="11" max="16384" width="9.625" style="1" customWidth="1"/>
  </cols>
  <sheetData>
    <row r="1" ht="6" customHeight="1"/>
    <row r="2" spans="2:3" ht="21" customHeight="1">
      <c r="B2" s="2"/>
      <c r="C2" s="2"/>
    </row>
    <row r="3" spans="1:3" ht="13.5">
      <c r="A3" s="3" t="s">
        <v>1</v>
      </c>
      <c r="B3" s="2"/>
      <c r="C3" s="2"/>
    </row>
    <row r="4" spans="2:10" ht="14.25" thickBot="1">
      <c r="B4" s="1">
        <v>1891771</v>
      </c>
      <c r="J4" s="23" t="s">
        <v>49</v>
      </c>
    </row>
    <row r="5" spans="1:10" s="4" customFormat="1" ht="15" customHeight="1" thickTop="1">
      <c r="A5" s="62" t="s">
        <v>67</v>
      </c>
      <c r="B5" s="65" t="s">
        <v>70</v>
      </c>
      <c r="C5" s="13" t="s">
        <v>7</v>
      </c>
      <c r="D5" s="67" t="s">
        <v>41</v>
      </c>
      <c r="E5" s="68"/>
      <c r="F5" s="68"/>
      <c r="G5" s="68"/>
      <c r="H5" s="68"/>
      <c r="I5" s="68"/>
      <c r="J5" s="69"/>
    </row>
    <row r="6" spans="1:10" s="4" customFormat="1" ht="15" customHeight="1" thickBot="1">
      <c r="A6" s="63"/>
      <c r="B6" s="66"/>
      <c r="C6" s="10" t="s">
        <v>8</v>
      </c>
      <c r="D6" s="5" t="s">
        <v>42</v>
      </c>
      <c r="E6" s="5" t="s">
        <v>83</v>
      </c>
      <c r="F6" s="6" t="s">
        <v>84</v>
      </c>
      <c r="G6" s="6" t="s">
        <v>85</v>
      </c>
      <c r="H6" s="5" t="s">
        <v>45</v>
      </c>
      <c r="I6" s="5" t="s">
        <v>86</v>
      </c>
      <c r="J6" s="7" t="s">
        <v>87</v>
      </c>
    </row>
    <row r="7" spans="1:10" ht="15" customHeight="1">
      <c r="A7" s="37">
        <v>1</v>
      </c>
      <c r="B7" s="38">
        <v>240000</v>
      </c>
      <c r="C7" s="38">
        <f>B7*0.09</f>
        <v>21600</v>
      </c>
      <c r="D7" s="38">
        <f>ROUNDDOWN(IF(('20년간40%'!D9+$C$59)&gt;$B7,$B7,('20년간40%'!D9+$C$59)),-1)</f>
        <v>121910</v>
      </c>
      <c r="E7" s="38">
        <f>ROUNDDOWN(IF(('20년간40%'!E9+$C$59)&gt;$B7,$B7,('20년간40%'!E9+$C$59)),-1)</f>
        <v>177860</v>
      </c>
      <c r="F7" s="38">
        <f>ROUNDDOWN(IF(('20년간40%'!F9+$C$59)&gt;$B7,$B7,('20년간40%'!F9+$C$59)),-1)</f>
        <v>231290</v>
      </c>
      <c r="G7" s="38">
        <f>ROUNDDOWN(IF(('20년간40%'!G9+$C$59)&gt;$B7,$B7,('20년간40%'!G9+$C$59)),-1)</f>
        <v>240000</v>
      </c>
      <c r="H7" s="38">
        <f>ROUNDDOWN(IF(('20년간40%'!H9+$C$59)&gt;$B7,$B7,('20년간40%'!H9+$C$59)),-1)</f>
        <v>240000</v>
      </c>
      <c r="I7" s="38">
        <f>ROUNDDOWN(IF(('20년간40%'!I9+$C$59)&gt;$B7,$B7,('20년간40%'!I9+$C$59)),-1)</f>
        <v>240000</v>
      </c>
      <c r="J7" s="39">
        <f>ROUNDDOWN(IF(('20년간40%'!J9+$C$59)&gt;$B7,$B7,('20년간40%'!J9+$C$59)),-1)</f>
        <v>240000</v>
      </c>
    </row>
    <row r="8" spans="1:10" ht="15" customHeight="1">
      <c r="A8" s="26">
        <v>2</v>
      </c>
      <c r="B8" s="27">
        <v>250000</v>
      </c>
      <c r="C8" s="27">
        <f aca="true" t="shared" si="0" ref="C8:C52">B8*0.09</f>
        <v>22500</v>
      </c>
      <c r="D8" s="27">
        <f>ROUNDDOWN(IF(('20년간40%'!D10+$C$59)&gt;$B8,$B8,('20년간40%'!D10+$C$59)),-1)</f>
        <v>122480</v>
      </c>
      <c r="E8" s="27">
        <f>ROUNDDOWN(IF(('20년간40%'!E10+$C$59)&gt;$B8,$B8,('20년간40%'!E10+$C$59)),-1)</f>
        <v>178700</v>
      </c>
      <c r="F8" s="27">
        <f>ROUNDDOWN(IF(('20년간40%'!F10+$C$59)&gt;$B8,$B8,('20년간40%'!F10+$C$59)),-1)</f>
        <v>232380</v>
      </c>
      <c r="G8" s="27">
        <f>ROUNDDOWN(IF(('20년간40%'!G10+$C$59)&gt;$B8,$B8,('20년간40%'!G10+$C$59)),-1)</f>
        <v>250000</v>
      </c>
      <c r="H8" s="27">
        <f>ROUNDDOWN(IF(('20년간40%'!H10+$C$59)&gt;$B8,$B8,('20년간40%'!H10+$C$59)),-1)</f>
        <v>250000</v>
      </c>
      <c r="I8" s="27">
        <f>ROUNDDOWN(IF(('20년간40%'!I10+$C$59)&gt;$B8,$B8,('20년간40%'!I10+$C$59)),-1)</f>
        <v>250000</v>
      </c>
      <c r="J8" s="30">
        <f>ROUNDDOWN(IF(('20년간40%'!J10+$C$59)&gt;$B8,$B8,('20년간40%'!J10+$C$59)),-1)</f>
        <v>250000</v>
      </c>
    </row>
    <row r="9" spans="1:10" ht="15" customHeight="1">
      <c r="A9" s="26">
        <v>3</v>
      </c>
      <c r="B9" s="27">
        <v>260000</v>
      </c>
      <c r="C9" s="27">
        <f t="shared" si="0"/>
        <v>23400</v>
      </c>
      <c r="D9" s="27">
        <f>ROUNDDOWN(IF(('20년간40%'!D11+$C$59)&gt;$B9,$B9,('20년간40%'!D11+$C$59)),-1)</f>
        <v>123050</v>
      </c>
      <c r="E9" s="27">
        <f>ROUNDDOWN(IF(('20년간40%'!E11+$C$59)&gt;$B9,$B9,('20년간40%'!E11+$C$59)),-1)</f>
        <v>179530</v>
      </c>
      <c r="F9" s="27">
        <f>ROUNDDOWN(IF(('20년간40%'!F11+$C$59)&gt;$B9,$B9,('20년간40%'!F11+$C$59)),-1)</f>
        <v>233460</v>
      </c>
      <c r="G9" s="27">
        <f>ROUNDDOWN(IF(('20년간40%'!G11+$C$59)&gt;$B9,$B9,('20년간40%'!G11+$C$59)),-1)</f>
        <v>260000</v>
      </c>
      <c r="H9" s="27">
        <f>ROUNDDOWN(IF(('20년간40%'!H11+$C$59)&gt;$B9,$B9,('20년간40%'!H11+$C$59)),-1)</f>
        <v>260000</v>
      </c>
      <c r="I9" s="27">
        <f>ROUNDDOWN(IF(('20년간40%'!I11+$C$59)&gt;$B9,$B9,('20년간40%'!I11+$C$59)),-1)</f>
        <v>260000</v>
      </c>
      <c r="J9" s="30">
        <f>ROUNDDOWN(IF(('20년간40%'!J11+$C$59)&gt;$B9,$B9,('20년간40%'!J11+$C$59)),-1)</f>
        <v>260000</v>
      </c>
    </row>
    <row r="10" spans="1:10" s="24" customFormat="1" ht="15" customHeight="1">
      <c r="A10" s="26">
        <v>4</v>
      </c>
      <c r="B10" s="27">
        <v>270000</v>
      </c>
      <c r="C10" s="27">
        <f t="shared" si="0"/>
        <v>24300</v>
      </c>
      <c r="D10" s="27">
        <f>ROUNDDOWN(IF(('20년간40%'!D12+$C$59)&gt;$B10,$B10,('20년간40%'!D12+$C$59)),-1)</f>
        <v>123620</v>
      </c>
      <c r="E10" s="27">
        <f>ROUNDDOWN(IF(('20년간40%'!E12+$C$59)&gt;$B10,$B10,('20년간40%'!E12+$C$59)),-1)</f>
        <v>180370</v>
      </c>
      <c r="F10" s="27">
        <f>ROUNDDOWN(IF(('20년간40%'!F12+$C$59)&gt;$B10,$B10,('20년간40%'!F12+$C$59)),-1)</f>
        <v>234550</v>
      </c>
      <c r="G10" s="27">
        <f>ROUNDDOWN(IF(('20년간40%'!G12+$C$59)&gt;$B10,$B10,('20년간40%'!G12+$C$59)),-1)</f>
        <v>270000</v>
      </c>
      <c r="H10" s="27">
        <f>ROUNDDOWN(IF(('20년간40%'!H12+$C$59)&gt;$B10,$B10,('20년간40%'!H12+$C$59)),-1)</f>
        <v>270000</v>
      </c>
      <c r="I10" s="27">
        <f>ROUNDDOWN(IF(('20년간40%'!I12+$C$59)&gt;$B10,$B10,('20년간40%'!I12+$C$59)),-1)</f>
        <v>270000</v>
      </c>
      <c r="J10" s="30">
        <f>ROUNDDOWN(IF(('20년간40%'!J12+$C$59)&gt;$B10,$B10,('20년간40%'!J12+$C$59)),-1)</f>
        <v>270000</v>
      </c>
    </row>
    <row r="11" spans="1:10" ht="15" customHeight="1">
      <c r="A11" s="26">
        <v>5</v>
      </c>
      <c r="B11" s="27">
        <v>290000</v>
      </c>
      <c r="C11" s="27">
        <f t="shared" si="0"/>
        <v>26100</v>
      </c>
      <c r="D11" s="27">
        <f>ROUNDDOWN(IF(('20년간40%'!D13+$C$59)&gt;$B11,$B11,('20년간40%'!D13+$C$59)),-1)</f>
        <v>124770</v>
      </c>
      <c r="E11" s="27">
        <f>ROUNDDOWN(IF(('20년간40%'!E13+$C$59)&gt;$B11,$B11,('20년간40%'!E13+$C$59)),-1)</f>
        <v>182040</v>
      </c>
      <c r="F11" s="27">
        <f>ROUNDDOWN(IF(('20년간40%'!F13+$C$59)&gt;$B11,$B11,('20년간40%'!F13+$C$59)),-1)</f>
        <v>236720</v>
      </c>
      <c r="G11" s="27">
        <f>ROUNDDOWN(IF(('20년간40%'!G13+$C$59)&gt;$B11,$B11,('20년간40%'!G13+$C$59)),-1)</f>
        <v>290000</v>
      </c>
      <c r="H11" s="27">
        <f>ROUNDDOWN(IF(('20년간40%'!H13+$C$59)&gt;$B11,$B11,('20년간40%'!H13+$C$59)),-1)</f>
        <v>290000</v>
      </c>
      <c r="I11" s="27">
        <f>ROUNDDOWN(IF(('20년간40%'!I13+$C$59)&gt;$B11,$B11,('20년간40%'!I13+$C$59)),-1)</f>
        <v>290000</v>
      </c>
      <c r="J11" s="30">
        <f>ROUNDDOWN(IF(('20년간40%'!J13+$C$59)&gt;$B11,$B11,('20년간40%'!J13+$C$59)),-1)</f>
        <v>290000</v>
      </c>
    </row>
    <row r="12" spans="1:10" ht="15" customHeight="1">
      <c r="A12" s="26">
        <v>6</v>
      </c>
      <c r="B12" s="27">
        <v>310000</v>
      </c>
      <c r="C12" s="27">
        <f t="shared" si="0"/>
        <v>27900</v>
      </c>
      <c r="D12" s="27">
        <f>ROUNDDOWN(IF(('20년간40%'!D14+$C$59)&gt;$B12,$B12,('20년간40%'!D14+$C$59)),-1)</f>
        <v>125910</v>
      </c>
      <c r="E12" s="27">
        <f>ROUNDDOWN(IF(('20년간40%'!E14+$C$59)&gt;$B12,$B12,('20년간40%'!E14+$C$59)),-1)</f>
        <v>183710</v>
      </c>
      <c r="F12" s="27">
        <f>ROUNDDOWN(IF(('20년간40%'!F14+$C$59)&gt;$B12,$B12,('20년간40%'!F14+$C$59)),-1)</f>
        <v>238890</v>
      </c>
      <c r="G12" s="27">
        <f>ROUNDDOWN(IF(('20년간40%'!G14+$C$59)&gt;$B12,$B12,('20년간40%'!G14+$C$59)),-1)</f>
        <v>293930</v>
      </c>
      <c r="H12" s="27">
        <f>ROUNDDOWN(IF(('20년간40%'!H14+$C$59)&gt;$B12,$B12,('20년간40%'!H14+$C$59)),-1)</f>
        <v>310000</v>
      </c>
      <c r="I12" s="27">
        <f>ROUNDDOWN(IF(('20년간40%'!I14+$C$59)&gt;$B12,$B12,('20년간40%'!I14+$C$59)),-1)</f>
        <v>310000</v>
      </c>
      <c r="J12" s="30">
        <f>ROUNDDOWN(IF(('20년간40%'!J14+$C$59)&gt;$B12,$B12,('20년간40%'!J14+$C$59)),-1)</f>
        <v>310000</v>
      </c>
    </row>
    <row r="13" spans="1:10" ht="15" customHeight="1">
      <c r="A13" s="26">
        <v>7</v>
      </c>
      <c r="B13" s="27">
        <v>340000</v>
      </c>
      <c r="C13" s="27">
        <f t="shared" si="0"/>
        <v>30600</v>
      </c>
      <c r="D13" s="27">
        <f>ROUNDDOWN(IF(('20년간40%'!D15+$C$59)&gt;$B13,$B13,('20년간40%'!D15+$C$59)),-1)</f>
        <v>127620</v>
      </c>
      <c r="E13" s="27">
        <f>ROUNDDOWN(IF(('20년간40%'!E15+$C$59)&gt;$B13,$B13,('20년간40%'!E15+$C$59)),-1)</f>
        <v>186210</v>
      </c>
      <c r="F13" s="27">
        <f>ROUNDDOWN(IF(('20년간40%'!F15+$C$59)&gt;$B13,$B13,('20년간40%'!F15+$C$59)),-1)</f>
        <v>242140</v>
      </c>
      <c r="G13" s="27">
        <f>ROUNDDOWN(IF(('20년간40%'!G15+$C$59)&gt;$B13,$B13,('20년간40%'!G15+$C$59)),-1)</f>
        <v>297940</v>
      </c>
      <c r="H13" s="27">
        <f>ROUNDDOWN(IF(('20년간40%'!H15+$C$59)&gt;$B13,$B13,('20년간40%'!H15+$C$59)),-1)</f>
        <v>340000</v>
      </c>
      <c r="I13" s="27">
        <f>ROUNDDOWN(IF(('20년간40%'!I15+$C$59)&gt;$B13,$B13,('20년간40%'!I15+$C$59)),-1)</f>
        <v>340000</v>
      </c>
      <c r="J13" s="30">
        <f>ROUNDDOWN(IF(('20년간40%'!J15+$C$59)&gt;$B13,$B13,('20년간40%'!J15+$C$59)),-1)</f>
        <v>340000</v>
      </c>
    </row>
    <row r="14" spans="1:10" ht="15" customHeight="1">
      <c r="A14" s="26">
        <v>8</v>
      </c>
      <c r="B14" s="27">
        <v>370000</v>
      </c>
      <c r="C14" s="27">
        <f t="shared" si="0"/>
        <v>33300</v>
      </c>
      <c r="D14" s="27">
        <f>ROUNDDOWN(IF(('20년간40%'!D16+$C$59)&gt;$B14,$B14,('20년간40%'!D16+$C$59)),-1)</f>
        <v>129340</v>
      </c>
      <c r="E14" s="27">
        <f>ROUNDDOWN(IF(('20년간40%'!E16+$C$59)&gt;$B14,$B14,('20년간40%'!E16+$C$59)),-1)</f>
        <v>188710</v>
      </c>
      <c r="F14" s="27">
        <f>ROUNDDOWN(IF(('20년간40%'!F16+$C$59)&gt;$B14,$B14,('20년간40%'!F16+$C$59)),-1)</f>
        <v>245400</v>
      </c>
      <c r="G14" s="27">
        <f>ROUNDDOWN(IF(('20년간40%'!G16+$C$59)&gt;$B14,$B14,('20년간40%'!G16+$C$59)),-1)</f>
        <v>301940</v>
      </c>
      <c r="H14" s="27">
        <f>ROUNDDOWN(IF(('20년간40%'!H16+$C$59)&gt;$B14,$B14,('20년간40%'!H16+$C$59)),-1)</f>
        <v>358490</v>
      </c>
      <c r="I14" s="27">
        <f>ROUNDDOWN(IF(('20년간40%'!I16+$C$59)&gt;$B14,$B14,('20년간40%'!I16+$C$59)),-1)</f>
        <v>370000</v>
      </c>
      <c r="J14" s="30">
        <f>ROUNDDOWN(IF(('20년간40%'!J16+$C$59)&gt;$B14,$B14,('20년간40%'!J16+$C$59)),-1)</f>
        <v>370000</v>
      </c>
    </row>
    <row r="15" spans="1:10" s="24" customFormat="1" ht="15" customHeight="1">
      <c r="A15" s="26">
        <v>9</v>
      </c>
      <c r="B15" s="27">
        <v>400000</v>
      </c>
      <c r="C15" s="27">
        <f t="shared" si="0"/>
        <v>36000</v>
      </c>
      <c r="D15" s="27">
        <f>ROUNDDOWN(IF(('20년간40%'!D17+$C$59)&gt;$B15,$B15,('20년간40%'!D17+$C$59)),-1)</f>
        <v>131060</v>
      </c>
      <c r="E15" s="27">
        <f>ROUNDDOWN(IF(('20년간40%'!E17+$C$59)&gt;$B15,$B15,('20년간40%'!E17+$C$59)),-1)</f>
        <v>191210</v>
      </c>
      <c r="F15" s="27">
        <f>ROUNDDOWN(IF(('20년간40%'!F17+$C$59)&gt;$B15,$B15,('20년간40%'!F17+$C$59)),-1)</f>
        <v>248650</v>
      </c>
      <c r="G15" s="27">
        <f>ROUNDDOWN(IF(('20년간40%'!G17+$C$59)&gt;$B15,$B15,('20년간40%'!G17+$C$59)),-1)</f>
        <v>305950</v>
      </c>
      <c r="H15" s="27">
        <f>ROUNDDOWN(IF(('20년간40%'!H17+$C$59)&gt;$B15,$B15,('20년간40%'!H17+$C$59)),-1)</f>
        <v>363240</v>
      </c>
      <c r="I15" s="27">
        <f>ROUNDDOWN(IF(('20년간40%'!I17+$C$59)&gt;$B15,$B15,('20년간40%'!I17+$C$59)),-1)</f>
        <v>400000</v>
      </c>
      <c r="J15" s="30">
        <f>ROUNDDOWN(IF(('20년간40%'!J17+$C$59)&gt;$B15,$B15,('20년간40%'!J17+$C$59)),-1)</f>
        <v>400000</v>
      </c>
    </row>
    <row r="16" spans="1:10" ht="15" customHeight="1">
      <c r="A16" s="26">
        <v>10</v>
      </c>
      <c r="B16" s="27">
        <v>440000</v>
      </c>
      <c r="C16" s="27">
        <f t="shared" si="0"/>
        <v>39600</v>
      </c>
      <c r="D16" s="27">
        <f>ROUNDDOWN(IF(('20년간40%'!D18+$C$59)&gt;$B16,$B16,('20년간40%'!D18+$C$59)),-1)</f>
        <v>133340</v>
      </c>
      <c r="E16" s="27">
        <f>ROUNDDOWN(IF(('20년간40%'!E18+$C$59)&gt;$B16,$B16,('20년간40%'!E18+$C$59)),-1)</f>
        <v>194550</v>
      </c>
      <c r="F16" s="27">
        <f>ROUNDDOWN(IF(('20년간40%'!F18+$C$59)&gt;$B16,$B16,('20년간40%'!F18+$C$59)),-1)</f>
        <v>252990</v>
      </c>
      <c r="G16" s="27">
        <f>ROUNDDOWN(IF(('20년간40%'!G18+$C$59)&gt;$B16,$B16,('20년간40%'!G18+$C$59)),-1)</f>
        <v>311290</v>
      </c>
      <c r="H16" s="27">
        <f>ROUNDDOWN(IF(('20년간40%'!H18+$C$59)&gt;$B16,$B16,('20년간40%'!H18+$C$59)),-1)</f>
        <v>369580</v>
      </c>
      <c r="I16" s="27">
        <f>ROUNDDOWN(IF(('20년간40%'!I18+$C$59)&gt;$B16,$B16,('20년간40%'!I18+$C$59)),-1)</f>
        <v>427870</v>
      </c>
      <c r="J16" s="30">
        <f>ROUNDDOWN(IF(('20년간40%'!J18+$C$59)&gt;$B16,$B16,('20년간40%'!J18+$C$59)),-1)</f>
        <v>440000</v>
      </c>
    </row>
    <row r="17" spans="1:10" ht="15" customHeight="1">
      <c r="A17" s="26">
        <v>11</v>
      </c>
      <c r="B17" s="27">
        <v>480000</v>
      </c>
      <c r="C17" s="27">
        <f t="shared" si="0"/>
        <v>43200</v>
      </c>
      <c r="D17" s="27">
        <f>ROUNDDOWN(IF(('20년간40%'!D19+$C$59)&gt;$B17,$B17,('20년간40%'!D19+$C$59)),-1)</f>
        <v>135630</v>
      </c>
      <c r="E17" s="27">
        <f>ROUNDDOWN(IF(('20년간40%'!E19+$C$59)&gt;$B17,$B17,('20년간40%'!E19+$C$59)),-1)</f>
        <v>197890</v>
      </c>
      <c r="F17" s="27">
        <f>ROUNDDOWN(IF(('20년간40%'!F19+$C$59)&gt;$B17,$B17,('20년간40%'!F19+$C$59)),-1)</f>
        <v>257330</v>
      </c>
      <c r="G17" s="27">
        <f>ROUNDDOWN(IF(('20년간40%'!G19+$C$59)&gt;$B17,$B17,('20년간40%'!G19+$C$59)),-1)</f>
        <v>316630</v>
      </c>
      <c r="H17" s="27">
        <f>ROUNDDOWN(IF(('20년간40%'!H19+$C$59)&gt;$B17,$B17,('20년간40%'!H19+$C$59)),-1)</f>
        <v>375920</v>
      </c>
      <c r="I17" s="27">
        <f>ROUNDDOWN(IF(('20년간40%'!I19+$C$59)&gt;$B17,$B17,('20년간40%'!I19+$C$59)),-1)</f>
        <v>435210</v>
      </c>
      <c r="J17" s="30">
        <f>ROUNDDOWN(IF(('20년간40%'!J19+$C$59)&gt;$B17,$B17,('20년간40%'!J19+$C$59)),-1)</f>
        <v>480000</v>
      </c>
    </row>
    <row r="18" spans="1:10" ht="15" customHeight="1">
      <c r="A18" s="26">
        <v>12</v>
      </c>
      <c r="B18" s="27">
        <v>520000</v>
      </c>
      <c r="C18" s="27">
        <f t="shared" si="0"/>
        <v>46800</v>
      </c>
      <c r="D18" s="27">
        <f>ROUNDDOWN(IF(('20년간40%'!D20+$C$59)&gt;$B18,$B18,('20년간40%'!D20+$C$59)),-1)</f>
        <v>137920</v>
      </c>
      <c r="E18" s="27">
        <f>ROUNDDOWN(IF(('20년간40%'!E20+$C$59)&gt;$B18,$B18,('20년간40%'!E20+$C$59)),-1)</f>
        <v>201230</v>
      </c>
      <c r="F18" s="27">
        <f>ROUNDDOWN(IF(('20년간40%'!F20+$C$59)&gt;$B18,$B18,('20년간40%'!F20+$C$59)),-1)</f>
        <v>261670</v>
      </c>
      <c r="G18" s="27">
        <f>ROUNDDOWN(IF(('20년간40%'!G20+$C$59)&gt;$B18,$B18,('20년간40%'!G20+$C$59)),-1)</f>
        <v>321970</v>
      </c>
      <c r="H18" s="27">
        <f>ROUNDDOWN(IF(('20년간40%'!H20+$C$59)&gt;$B18,$B18,('20년간40%'!H20+$C$59)),-1)</f>
        <v>382260</v>
      </c>
      <c r="I18" s="27">
        <f>ROUNDDOWN(IF(('20년간40%'!I20+$C$59)&gt;$B18,$B18,('20년간40%'!I20+$C$59)),-1)</f>
        <v>442550</v>
      </c>
      <c r="J18" s="30">
        <f>ROUNDDOWN(IF(('20년간40%'!J20+$C$59)&gt;$B18,$B18,('20년간40%'!J20+$C$59)),-1)</f>
        <v>502850</v>
      </c>
    </row>
    <row r="19" spans="1:10" ht="15" customHeight="1">
      <c r="A19" s="26">
        <v>13</v>
      </c>
      <c r="B19" s="27">
        <v>570000</v>
      </c>
      <c r="C19" s="27">
        <f t="shared" si="0"/>
        <v>51300</v>
      </c>
      <c r="D19" s="27">
        <f>ROUNDDOWN(IF(('20년간40%'!D21+$C$59)&gt;$B19,$B19,('20년간40%'!D21+$C$59)),-1)</f>
        <v>140780</v>
      </c>
      <c r="E19" s="27">
        <f>ROUNDDOWN(IF(('20년간40%'!E21+$C$59)&gt;$B19,$B19,('20년간40%'!E21+$C$59)),-1)</f>
        <v>205400</v>
      </c>
      <c r="F19" s="27">
        <f>ROUNDDOWN(IF(('20년간40%'!F21+$C$59)&gt;$B19,$B19,('20년간40%'!F21+$C$59)),-1)</f>
        <v>267100</v>
      </c>
      <c r="G19" s="27">
        <f>ROUNDDOWN(IF(('20년간40%'!G21+$C$59)&gt;$B19,$B19,('20년간40%'!G21+$C$59)),-1)</f>
        <v>328640</v>
      </c>
      <c r="H19" s="27">
        <f>ROUNDDOWN(IF(('20년간40%'!H21+$C$59)&gt;$B19,$B19,('20년간40%'!H21+$C$59)),-1)</f>
        <v>390190</v>
      </c>
      <c r="I19" s="27">
        <f>ROUNDDOWN(IF(('20년간40%'!I21+$C$59)&gt;$B19,$B19,('20년간40%'!I21+$C$59)),-1)</f>
        <v>451730</v>
      </c>
      <c r="J19" s="30">
        <f>ROUNDDOWN(IF(('20년간40%'!J21+$C$59)&gt;$B19,$B19,('20년간40%'!J21+$C$59)),-1)</f>
        <v>513270</v>
      </c>
    </row>
    <row r="20" spans="1:10" s="24" customFormat="1" ht="15" customHeight="1">
      <c r="A20" s="26">
        <v>14</v>
      </c>
      <c r="B20" s="27">
        <v>620000</v>
      </c>
      <c r="C20" s="27">
        <f t="shared" si="0"/>
        <v>55800</v>
      </c>
      <c r="D20" s="27">
        <f>ROUNDDOWN(IF(('20년간40%'!D22+$C$59)&gt;$B20,$B20,('20년간40%'!D22+$C$59)),-1)</f>
        <v>143640</v>
      </c>
      <c r="E20" s="27">
        <f>ROUNDDOWN(IF(('20년간40%'!E22+$C$59)&gt;$B20,$B20,('20년간40%'!E22+$C$59)),-1)</f>
        <v>209570</v>
      </c>
      <c r="F20" s="27">
        <f>ROUNDDOWN(IF(('20년간40%'!F22+$C$59)&gt;$B20,$B20,('20년간40%'!F22+$C$59)),-1)</f>
        <v>272520</v>
      </c>
      <c r="G20" s="27">
        <f>ROUNDDOWN(IF(('20년간40%'!G22+$C$59)&gt;$B20,$B20,('20년간40%'!G22+$C$59)),-1)</f>
        <v>335320</v>
      </c>
      <c r="H20" s="27">
        <f>ROUNDDOWN(IF(('20년간40%'!H22+$C$59)&gt;$B20,$B20,('20년간40%'!H22+$C$59)),-1)</f>
        <v>398110</v>
      </c>
      <c r="I20" s="27">
        <f>ROUNDDOWN(IF(('20년간40%'!I22+$C$59)&gt;$B20,$B20,('20년간40%'!I22+$C$59)),-1)</f>
        <v>460900</v>
      </c>
      <c r="J20" s="30">
        <f>ROUNDDOWN(IF(('20년간40%'!J22+$C$59)&gt;$B20,$B20,('20년간40%'!J22+$C$59)),-1)</f>
        <v>523700</v>
      </c>
    </row>
    <row r="21" spans="1:10" ht="15" customHeight="1">
      <c r="A21" s="32">
        <v>15</v>
      </c>
      <c r="B21" s="27">
        <v>670000</v>
      </c>
      <c r="C21" s="27">
        <f t="shared" si="0"/>
        <v>60300</v>
      </c>
      <c r="D21" s="27">
        <f>ROUNDDOWN(IF(('20년간40%'!D23+$C$59)&gt;$B21,$B21,('20년간40%'!D23+$C$59)),-1)</f>
        <v>146500</v>
      </c>
      <c r="E21" s="27">
        <f>ROUNDDOWN(IF(('20년간40%'!E23+$C$59)&gt;$B21,$B21,('20년간40%'!E23+$C$59)),-1)</f>
        <v>213740</v>
      </c>
      <c r="F21" s="27">
        <f>ROUNDDOWN(IF(('20년간40%'!F23+$C$59)&gt;$B21,$B21,('20년간40%'!F23+$C$59)),-1)</f>
        <v>277950</v>
      </c>
      <c r="G21" s="27">
        <f>ROUNDDOWN(IF(('20년간40%'!G23+$C$59)&gt;$B21,$B21,('20년간40%'!G23+$C$59)),-1)</f>
        <v>341990</v>
      </c>
      <c r="H21" s="27">
        <f>ROUNDDOWN(IF(('20년간40%'!H23+$C$59)&gt;$B21,$B21,('20년간40%'!H23+$C$59)),-1)</f>
        <v>406040</v>
      </c>
      <c r="I21" s="27">
        <f>ROUNDDOWN(IF(('20년간40%'!I23+$C$59)&gt;$B21,$B21,('20년간40%'!I23+$C$59)),-1)</f>
        <v>470080</v>
      </c>
      <c r="J21" s="30">
        <f>ROUNDDOWN(IF(('20년간40%'!J23+$C$59)&gt;$B21,$B21,('20년간40%'!J23+$C$59)),-1)</f>
        <v>534120</v>
      </c>
    </row>
    <row r="22" spans="1:10" ht="15" customHeight="1">
      <c r="A22" s="26">
        <v>16</v>
      </c>
      <c r="B22" s="27">
        <v>730000</v>
      </c>
      <c r="C22" s="27">
        <f t="shared" si="0"/>
        <v>65700</v>
      </c>
      <c r="D22" s="27">
        <f>ROUNDDOWN(IF(('20년간40%'!D24+$C$59)&gt;$B22,$B22,('20년간40%'!D24+$C$59)),-1)</f>
        <v>149930</v>
      </c>
      <c r="E22" s="27">
        <f>ROUNDDOWN(IF(('20년간40%'!E24+$C$59)&gt;$B22,$B22,('20년간40%'!E24+$C$59)),-1)</f>
        <v>218750</v>
      </c>
      <c r="F22" s="27">
        <f>ROUNDDOWN(IF(('20년간40%'!F24+$C$59)&gt;$B22,$B22,('20년간40%'!F24+$C$59)),-1)</f>
        <v>284460</v>
      </c>
      <c r="G22" s="27">
        <f>ROUNDDOWN(IF(('20년간40%'!G24+$C$59)&gt;$B22,$B22,('20년간40%'!G24+$C$59)),-1)</f>
        <v>350000</v>
      </c>
      <c r="H22" s="27">
        <f>ROUNDDOWN(IF(('20년간40%'!H24+$C$59)&gt;$B22,$B22,('20년간40%'!H24+$C$59)),-1)</f>
        <v>415550</v>
      </c>
      <c r="I22" s="27">
        <f>ROUNDDOWN(IF(('20년간40%'!I24+$C$59)&gt;$B22,$B22,('20년간40%'!I24+$C$59)),-1)</f>
        <v>481090</v>
      </c>
      <c r="J22" s="30">
        <f>ROUNDDOWN(IF(('20년간40%'!J24+$C$59)&gt;$B22,$B22,('20년간40%'!J24+$C$59)),-1)</f>
        <v>546630</v>
      </c>
    </row>
    <row r="23" spans="1:10" ht="15" customHeight="1">
      <c r="A23" s="26">
        <v>17</v>
      </c>
      <c r="B23" s="27">
        <v>790000</v>
      </c>
      <c r="C23" s="27">
        <f t="shared" si="0"/>
        <v>71100</v>
      </c>
      <c r="D23" s="27">
        <f>ROUNDDOWN(IF(('20년간40%'!D25+$C$59)&gt;$B23,$B23,('20년간40%'!D25+$C$59)),-1)</f>
        <v>153360</v>
      </c>
      <c r="E23" s="27">
        <f>ROUNDDOWN(IF(('20년간40%'!E25+$C$59)&gt;$B23,$B23,('20년간40%'!E25+$C$59)),-1)</f>
        <v>223760</v>
      </c>
      <c r="F23" s="27">
        <f>ROUNDDOWN(IF(('20년간40%'!F25+$C$59)&gt;$B23,$B23,('20년간40%'!F25+$C$59)),-1)</f>
        <v>290970</v>
      </c>
      <c r="G23" s="27">
        <f>ROUNDDOWN(IF(('20년간40%'!G25+$C$59)&gt;$B23,$B23,('20년간40%'!G25+$C$59)),-1)</f>
        <v>358010</v>
      </c>
      <c r="H23" s="27">
        <f>ROUNDDOWN(IF(('20년간40%'!H25+$C$59)&gt;$B23,$B23,('20년간40%'!H25+$C$59)),-1)</f>
        <v>425060</v>
      </c>
      <c r="I23" s="27">
        <f>ROUNDDOWN(IF(('20년간40%'!I25+$C$59)&gt;$B23,$B23,('20년간40%'!I25+$C$59)),-1)</f>
        <v>492100</v>
      </c>
      <c r="J23" s="30">
        <f>ROUNDDOWN(IF(('20년간40%'!J25+$C$59)&gt;$B23,$B23,('20년간40%'!J25+$C$59)),-1)</f>
        <v>559140</v>
      </c>
    </row>
    <row r="24" spans="1:10" ht="15" customHeight="1">
      <c r="A24" s="26">
        <v>18</v>
      </c>
      <c r="B24" s="27">
        <v>850000</v>
      </c>
      <c r="C24" s="27">
        <f t="shared" si="0"/>
        <v>76500</v>
      </c>
      <c r="D24" s="27">
        <f>ROUNDDOWN(IF(('20년간40%'!D26+$C$59)&gt;$B24,$B24,('20년간40%'!D26+$C$59)),-1)</f>
        <v>156790</v>
      </c>
      <c r="E24" s="27">
        <f>ROUNDDOWN(IF(('20년간40%'!E26+$C$59)&gt;$B24,$B24,('20년간40%'!E26+$C$59)),-1)</f>
        <v>228760</v>
      </c>
      <c r="F24" s="27">
        <f>ROUNDDOWN(IF(('20년간40%'!F26+$C$59)&gt;$B24,$B24,('20년간40%'!F26+$C$59)),-1)</f>
        <v>297480</v>
      </c>
      <c r="G24" s="27">
        <f>ROUNDDOWN(IF(('20년간40%'!G26+$C$59)&gt;$B24,$B24,('20년간40%'!G26+$C$59)),-1)</f>
        <v>366020</v>
      </c>
      <c r="H24" s="27">
        <f>ROUNDDOWN(IF(('20년간40%'!H26+$C$59)&gt;$B24,$B24,('20년간40%'!H26+$C$59)),-1)</f>
        <v>434570</v>
      </c>
      <c r="I24" s="27">
        <f>ROUNDDOWN(IF(('20년간40%'!I26+$C$59)&gt;$B24,$B24,('20년간40%'!I26+$C$59)),-1)</f>
        <v>503110</v>
      </c>
      <c r="J24" s="30">
        <f>ROUNDDOWN(IF(('20년간40%'!J26+$C$59)&gt;$B24,$B24,('20년간40%'!J26+$C$59)),-1)</f>
        <v>571650</v>
      </c>
    </row>
    <row r="25" spans="1:10" ht="15" customHeight="1">
      <c r="A25" s="26">
        <v>19</v>
      </c>
      <c r="B25" s="27">
        <v>920000</v>
      </c>
      <c r="C25" s="27">
        <f t="shared" si="0"/>
        <v>82800</v>
      </c>
      <c r="D25" s="27">
        <f>ROUNDDOWN(IF(('20년간40%'!D27+$C$59)&gt;$B25,$B25,('20년간40%'!D27+$C$59)),-1)</f>
        <v>160790</v>
      </c>
      <c r="E25" s="27">
        <f>ROUNDDOWN(IF(('20년간40%'!E27+$C$59)&gt;$B25,$B25,('20년간40%'!E27+$C$59)),-1)</f>
        <v>234600</v>
      </c>
      <c r="F25" s="27">
        <f>ROUNDDOWN(IF(('20년간40%'!F27+$C$59)&gt;$B25,$B25,('20년간40%'!F27+$C$59)),-1)</f>
        <v>305070</v>
      </c>
      <c r="G25" s="27">
        <f>ROUNDDOWN(IF(('20년간40%'!G27+$C$59)&gt;$B25,$B25,('20년간40%'!G27+$C$59)),-1)</f>
        <v>375370</v>
      </c>
      <c r="H25" s="27">
        <f>ROUNDDOWN(IF(('20년간40%'!H27+$C$59)&gt;$B25,$B25,('20년간40%'!H27+$C$59)),-1)</f>
        <v>445660</v>
      </c>
      <c r="I25" s="27">
        <f>ROUNDDOWN(IF(('20년간40%'!I27+$C$59)&gt;$B25,$B25,('20년간40%'!I27+$C$59)),-1)</f>
        <v>515950</v>
      </c>
      <c r="J25" s="30">
        <f>ROUNDDOWN(IF(('20년간40%'!J27+$C$59)&gt;$B25,$B25,('20년간40%'!J27+$C$59)),-1)</f>
        <v>586250</v>
      </c>
    </row>
    <row r="26" spans="1:10" ht="15" customHeight="1">
      <c r="A26" s="26">
        <v>20</v>
      </c>
      <c r="B26" s="27">
        <v>990000</v>
      </c>
      <c r="C26" s="27">
        <f t="shared" si="0"/>
        <v>89100</v>
      </c>
      <c r="D26" s="27">
        <f>ROUNDDOWN(IF(('20년간40%'!D28+$C$59)&gt;$B26,$B26,('20년간40%'!D28+$C$59)),-1)</f>
        <v>164800</v>
      </c>
      <c r="E26" s="27">
        <f>ROUNDDOWN(IF(('20년간40%'!E28+$C$59)&gt;$B26,$B26,('20년간40%'!E28+$C$59)),-1)</f>
        <v>240440</v>
      </c>
      <c r="F26" s="27">
        <f>ROUNDDOWN(IF(('20년간40%'!F28+$C$59)&gt;$B26,$B26,('20년간40%'!F28+$C$59)),-1)</f>
        <v>312670</v>
      </c>
      <c r="G26" s="27">
        <f>ROUNDDOWN(IF(('20년간40%'!G28+$C$59)&gt;$B26,$B26,('20년간40%'!G28+$C$59)),-1)</f>
        <v>384710</v>
      </c>
      <c r="H26" s="27">
        <f>ROUNDDOWN(IF(('20년간40%'!H28+$C$59)&gt;$B26,$B26,('20년간40%'!H28+$C$59)),-1)</f>
        <v>456760</v>
      </c>
      <c r="I26" s="27">
        <f>ROUNDDOWN(IF(('20년간40%'!I28+$C$59)&gt;$B26,$B26,('20년간40%'!I28+$C$59)),-1)</f>
        <v>528800</v>
      </c>
      <c r="J26" s="30">
        <f>ROUNDDOWN(IF(('20년간40%'!J28+$C$59)&gt;$B26,$B26,('20년간40%'!J28+$C$59)),-1)</f>
        <v>600840</v>
      </c>
    </row>
    <row r="27" spans="1:10" ht="15" customHeight="1">
      <c r="A27" s="26">
        <v>21</v>
      </c>
      <c r="B27" s="27">
        <v>1060000</v>
      </c>
      <c r="C27" s="27">
        <f t="shared" si="0"/>
        <v>95400</v>
      </c>
      <c r="D27" s="27">
        <f>ROUNDDOWN(IF(('20년간40%'!D29+$C$59)&gt;$B27,$B27,('20년간40%'!D29+$C$59)),-1)</f>
        <v>168800</v>
      </c>
      <c r="E27" s="27">
        <f>ROUNDDOWN(IF(('20년간40%'!E29+$C$59)&gt;$B27,$B27,('20년간40%'!E29+$C$59)),-1)</f>
        <v>246280</v>
      </c>
      <c r="F27" s="27">
        <f>ROUNDDOWN(IF(('20년간40%'!F29+$C$59)&gt;$B27,$B27,('20년간40%'!F29+$C$59)),-1)</f>
        <v>320260</v>
      </c>
      <c r="G27" s="27">
        <f>ROUNDDOWN(IF(('20년간40%'!G29+$C$59)&gt;$B27,$B27,('20년간40%'!G29+$C$59)),-1)</f>
        <v>394060</v>
      </c>
      <c r="H27" s="27">
        <f>ROUNDDOWN(IF(('20년간40%'!H29+$C$59)&gt;$B27,$B27,('20년간40%'!H29+$C$59)),-1)</f>
        <v>467850</v>
      </c>
      <c r="I27" s="27">
        <f>ROUNDDOWN(IF(('20년간40%'!I29+$C$59)&gt;$B27,$B27,('20년간40%'!I29+$C$59)),-1)</f>
        <v>541640</v>
      </c>
      <c r="J27" s="30">
        <f>ROUNDDOWN(IF(('20년간40%'!J29+$C$59)&gt;$B27,$B27,('20년간40%'!J29+$C$59)),-1)</f>
        <v>615440</v>
      </c>
    </row>
    <row r="28" spans="1:10" ht="15" customHeight="1">
      <c r="A28" s="26">
        <v>22</v>
      </c>
      <c r="B28" s="27">
        <v>1130000</v>
      </c>
      <c r="C28" s="27">
        <f t="shared" si="0"/>
        <v>101700</v>
      </c>
      <c r="D28" s="27">
        <f>ROUNDDOWN(IF(('20년간40%'!D30+$C$59)&gt;$B28,$B28,('20년간40%'!D30+$C$59)),-1)</f>
        <v>172800</v>
      </c>
      <c r="E28" s="27">
        <f>ROUNDDOWN(IF(('20년간40%'!E30+$C$59)&gt;$B28,$B28,('20년간40%'!E30+$C$59)),-1)</f>
        <v>252120</v>
      </c>
      <c r="F28" s="27">
        <f>ROUNDDOWN(IF(('20년간40%'!F30+$C$59)&gt;$B28,$B28,('20년간40%'!F30+$C$59)),-1)</f>
        <v>327860</v>
      </c>
      <c r="G28" s="27">
        <f>ROUNDDOWN(IF(('20년간40%'!G30+$C$59)&gt;$B28,$B28,('20년간40%'!G30+$C$59)),-1)</f>
        <v>403400</v>
      </c>
      <c r="H28" s="27">
        <f>ROUNDDOWN(IF(('20년간40%'!H30+$C$59)&gt;$B28,$B28,('20년간40%'!H30+$C$59)),-1)</f>
        <v>478950</v>
      </c>
      <c r="I28" s="27">
        <f>ROUNDDOWN(IF(('20년간40%'!I30+$C$59)&gt;$B28,$B28,('20년간40%'!I30+$C$59)),-1)</f>
        <v>554490</v>
      </c>
      <c r="J28" s="30">
        <f>ROUNDDOWN(IF(('20년간40%'!J30+$C$59)&gt;$B28,$B28,('20년간40%'!J30+$C$59)),-1)</f>
        <v>630030</v>
      </c>
    </row>
    <row r="29" spans="1:10" ht="15" customHeight="1">
      <c r="A29" s="26">
        <v>23</v>
      </c>
      <c r="B29" s="27">
        <v>1210000</v>
      </c>
      <c r="C29" s="27">
        <f t="shared" si="0"/>
        <v>108900</v>
      </c>
      <c r="D29" s="27">
        <f>ROUNDDOWN(IF(('20년간40%'!D31+$C$59)&gt;$B29,$B29,('20년간40%'!D31+$C$59)),-1)</f>
        <v>177380</v>
      </c>
      <c r="E29" s="27">
        <f>ROUNDDOWN(IF(('20년간40%'!E31+$C$59)&gt;$B29,$B29,('20년간40%'!E31+$C$59)),-1)</f>
        <v>258800</v>
      </c>
      <c r="F29" s="27">
        <f>ROUNDDOWN(IF(('20년간40%'!F31+$C$59)&gt;$B29,$B29,('20년간40%'!F31+$C$59)),-1)</f>
        <v>336540</v>
      </c>
      <c r="G29" s="27">
        <f>ROUNDDOWN(IF(('20년간40%'!G31+$C$59)&gt;$B29,$B29,('20년간40%'!G31+$C$59)),-1)</f>
        <v>414080</v>
      </c>
      <c r="H29" s="27">
        <f>ROUNDDOWN(IF(('20년간40%'!H31+$C$59)&gt;$B29,$B29,('20년간40%'!H31+$C$59)),-1)</f>
        <v>491630</v>
      </c>
      <c r="I29" s="27">
        <f>ROUNDDOWN(IF(('20년간40%'!I31+$C$59)&gt;$B29,$B29,('20년간40%'!I31+$C$59)),-1)</f>
        <v>569170</v>
      </c>
      <c r="J29" s="30">
        <f>ROUNDDOWN(IF(('20년간40%'!J31+$C$59)&gt;$B29,$B29,('20년간40%'!J31+$C$59)),-1)</f>
        <v>646710</v>
      </c>
    </row>
    <row r="30" spans="1:10" s="24" customFormat="1" ht="15" customHeight="1">
      <c r="A30" s="26">
        <v>24</v>
      </c>
      <c r="B30" s="27">
        <v>1290000</v>
      </c>
      <c r="C30" s="27">
        <f t="shared" si="0"/>
        <v>116100</v>
      </c>
      <c r="D30" s="27">
        <f>ROUNDDOWN(IF(('20년간40%'!D32+$C$59)&gt;$B30,$B30,('20년간40%'!D32+$C$59)),-1)</f>
        <v>181950</v>
      </c>
      <c r="E30" s="27">
        <f>ROUNDDOWN(IF(('20년간40%'!E32+$C$59)&gt;$B30,$B30,('20년간40%'!E32+$C$59)),-1)</f>
        <v>265470</v>
      </c>
      <c r="F30" s="27">
        <f>ROUNDDOWN(IF(('20년간40%'!F32+$C$59)&gt;$B30,$B30,('20년간40%'!F32+$C$59)),-1)</f>
        <v>345220</v>
      </c>
      <c r="G30" s="27">
        <f>ROUNDDOWN(IF(('20년간40%'!G32+$C$59)&gt;$B30,$B30,('20년간40%'!G32+$C$59)),-1)</f>
        <v>424760</v>
      </c>
      <c r="H30" s="27">
        <f>ROUNDDOWN(IF(('20년간40%'!H32+$C$59)&gt;$B30,$B30,('20년간40%'!H32+$C$59)),-1)</f>
        <v>504310</v>
      </c>
      <c r="I30" s="27">
        <f>ROUNDDOWN(IF(('20년간40%'!I32+$C$59)&gt;$B30,$B30,('20년간40%'!I32+$C$59)),-1)</f>
        <v>583850</v>
      </c>
      <c r="J30" s="30">
        <f>ROUNDDOWN(IF(('20년간40%'!J32+$C$59)&gt;$B30,$B30,('20년간40%'!J32+$C$59)),-1)</f>
        <v>663390</v>
      </c>
    </row>
    <row r="31" spans="1:10" ht="15" customHeight="1">
      <c r="A31" s="26">
        <v>25</v>
      </c>
      <c r="B31" s="27">
        <v>1380000</v>
      </c>
      <c r="C31" s="27">
        <f t="shared" si="0"/>
        <v>124200</v>
      </c>
      <c r="D31" s="27">
        <f>ROUNDDOWN(IF(('20년간40%'!D33+$C$59)&gt;$B31,$B31,('20년간40%'!D33+$C$59)),-1)</f>
        <v>187100</v>
      </c>
      <c r="E31" s="27">
        <f>ROUNDDOWN(IF(('20년간40%'!E33+$C$59)&gt;$B31,$B31,('20년간40%'!E33+$C$59)),-1)</f>
        <v>272980</v>
      </c>
      <c r="F31" s="27">
        <f>ROUNDDOWN(IF(('20년간40%'!F33+$C$59)&gt;$B31,$B31,('20년간40%'!F33+$C$59)),-1)</f>
        <v>354980</v>
      </c>
      <c r="G31" s="27">
        <f>ROUNDDOWN(IF(('20년간40%'!G33+$C$59)&gt;$B31,$B31,('20년간40%'!G33+$C$59)),-1)</f>
        <v>436780</v>
      </c>
      <c r="H31" s="27">
        <f>ROUNDDOWN(IF(('20년간40%'!H33+$C$59)&gt;$B31,$B31,('20년간40%'!H33+$C$59)),-1)</f>
        <v>518570</v>
      </c>
      <c r="I31" s="27">
        <f>ROUNDDOWN(IF(('20년간40%'!I33+$C$59)&gt;$B31,$B31,('20년간40%'!I33+$C$59)),-1)</f>
        <v>600360</v>
      </c>
      <c r="J31" s="30">
        <f>ROUNDDOWN(IF(('20년간40%'!J33+$C$59)&gt;$B31,$B31,('20년간40%'!J33+$C$59)),-1)</f>
        <v>682160</v>
      </c>
    </row>
    <row r="32" spans="1:10" ht="15" customHeight="1">
      <c r="A32" s="26">
        <v>26</v>
      </c>
      <c r="B32" s="27">
        <v>1470000</v>
      </c>
      <c r="C32" s="27">
        <f t="shared" si="0"/>
        <v>132300</v>
      </c>
      <c r="D32" s="27">
        <f>ROUNDDOWN(IF(('20년간40%'!D34+$C$59)&gt;$B32,$B32,('20년간40%'!D34+$C$59)),-1)</f>
        <v>192250</v>
      </c>
      <c r="E32" s="27">
        <f>ROUNDDOWN(IF(('20년간40%'!E34+$C$59)&gt;$B32,$B32,('20년간40%'!E34+$C$59)),-1)</f>
        <v>280490</v>
      </c>
      <c r="F32" s="27">
        <f>ROUNDDOWN(IF(('20년간40%'!F34+$C$59)&gt;$B32,$B32,('20년간40%'!F34+$C$59)),-1)</f>
        <v>364750</v>
      </c>
      <c r="G32" s="27">
        <f>ROUNDDOWN(IF(('20년간40%'!G34+$C$59)&gt;$B32,$B32,('20년간40%'!G34+$C$59)),-1)</f>
        <v>448790</v>
      </c>
      <c r="H32" s="27">
        <f>ROUNDDOWN(IF(('20년간40%'!H34+$C$59)&gt;$B32,$B32,('20년간40%'!H34+$C$59)),-1)</f>
        <v>532840</v>
      </c>
      <c r="I32" s="27">
        <f>ROUNDDOWN(IF(('20년간40%'!I34+$C$59)&gt;$B32,$B32,('20년간40%'!I34+$C$59)),-1)</f>
        <v>616880</v>
      </c>
      <c r="J32" s="30">
        <f>ROUNDDOWN(IF(('20년간40%'!J34+$C$59)&gt;$B32,$B32,('20년간40%'!J34+$C$59)),-1)</f>
        <v>700920</v>
      </c>
    </row>
    <row r="33" spans="1:10" ht="15" customHeight="1">
      <c r="A33" s="26">
        <v>27</v>
      </c>
      <c r="B33" s="27">
        <v>1560000</v>
      </c>
      <c r="C33" s="27">
        <f t="shared" si="0"/>
        <v>140400</v>
      </c>
      <c r="D33" s="27">
        <f>ROUNDDOWN(IF(('20년간40%'!D35+$C$59)&gt;$B33,$B33,('20년간40%'!D35+$C$59)),-1)</f>
        <v>197390</v>
      </c>
      <c r="E33" s="27">
        <f>ROUNDDOWN(IF(('20년간40%'!E35+$C$59)&gt;$B33,$B33,('20년간40%'!E35+$C$59)),-1)</f>
        <v>288000</v>
      </c>
      <c r="F33" s="27">
        <f>ROUNDDOWN(IF(('20년간40%'!F35+$C$59)&gt;$B33,$B33,('20년간40%'!F35+$C$59)),-1)</f>
        <v>374510</v>
      </c>
      <c r="G33" s="27">
        <f>ROUNDDOWN(IF(('20년간40%'!G35+$C$59)&gt;$B33,$B33,('20년간40%'!G35+$C$59)),-1)</f>
        <v>460810</v>
      </c>
      <c r="H33" s="27">
        <f>ROUNDDOWN(IF(('20년간40%'!H35+$C$59)&gt;$B33,$B33,('20년간40%'!H35+$C$59)),-1)</f>
        <v>547100</v>
      </c>
      <c r="I33" s="27">
        <f>ROUNDDOWN(IF(('20년간40%'!I35+$C$59)&gt;$B33,$B33,('20년간40%'!I35+$C$59)),-1)</f>
        <v>633390</v>
      </c>
      <c r="J33" s="30">
        <f>ROUNDDOWN(IF(('20년간40%'!J35+$C$59)&gt;$B33,$B33,('20년간40%'!J35+$C$59)),-1)</f>
        <v>719690</v>
      </c>
    </row>
    <row r="34" spans="1:10" ht="15" customHeight="1">
      <c r="A34" s="26">
        <v>28</v>
      </c>
      <c r="B34" s="27">
        <v>1660000</v>
      </c>
      <c r="C34" s="27">
        <f t="shared" si="0"/>
        <v>149400</v>
      </c>
      <c r="D34" s="27">
        <f>ROUNDDOWN(IF(('20년간40%'!D36+$C$59)&gt;$B34,$B34,('20년간40%'!D36+$C$59)),-1)</f>
        <v>203110</v>
      </c>
      <c r="E34" s="27">
        <f>ROUNDDOWN(IF(('20년간40%'!E36+$C$59)&gt;$B34,$B34,('20년간40%'!E36+$C$59)),-1)</f>
        <v>296350</v>
      </c>
      <c r="F34" s="27">
        <f>ROUNDDOWN(IF(('20년간40%'!F36+$C$59)&gt;$B34,$B34,('20년간40%'!F36+$C$59)),-1)</f>
        <v>385360</v>
      </c>
      <c r="G34" s="27">
        <f>ROUNDDOWN(IF(('20년간40%'!G36+$C$59)&gt;$B34,$B34,('20년간40%'!G36+$C$59)),-1)</f>
        <v>474160</v>
      </c>
      <c r="H34" s="27">
        <f>ROUNDDOWN(IF(('20년간40%'!H36+$C$59)&gt;$B34,$B34,('20년간40%'!H36+$C$59)),-1)</f>
        <v>562950</v>
      </c>
      <c r="I34" s="27">
        <f>ROUNDDOWN(IF(('20년간40%'!I36+$C$59)&gt;$B34,$B34,('20년간40%'!I36+$C$59)),-1)</f>
        <v>651740</v>
      </c>
      <c r="J34" s="30">
        <f>ROUNDDOWN(IF(('20년간40%'!J36+$C$59)&gt;$B34,$B34,('20년간40%'!J36+$C$59)),-1)</f>
        <v>740540</v>
      </c>
    </row>
    <row r="35" spans="1:10" ht="15" customHeight="1">
      <c r="A35" s="26">
        <v>29</v>
      </c>
      <c r="B35" s="27">
        <v>1760000</v>
      </c>
      <c r="C35" s="27">
        <f t="shared" si="0"/>
        <v>158400</v>
      </c>
      <c r="D35" s="27">
        <f>ROUNDDOWN(IF(('20년간40%'!D37+$C$59)&gt;$B35,$B35,('20년간40%'!D37+$C$59)),-1)</f>
        <v>208830</v>
      </c>
      <c r="E35" s="27">
        <f>ROUNDDOWN(IF(('20년간40%'!E37+$C$59)&gt;$B35,$B35,('20년간40%'!E37+$C$59)),-1)</f>
        <v>304690</v>
      </c>
      <c r="F35" s="27">
        <f>ROUNDDOWN(IF(('20년간40%'!F37+$C$59)&gt;$B35,$B35,('20년간40%'!F37+$C$59)),-1)</f>
        <v>396210</v>
      </c>
      <c r="G35" s="27">
        <f>ROUNDDOWN(IF(('20년간40%'!G37+$C$59)&gt;$B35,$B35,('20년간40%'!G37+$C$59)),-1)</f>
        <v>487510</v>
      </c>
      <c r="H35" s="27">
        <f>ROUNDDOWN(IF(('20년간40%'!H37+$C$59)&gt;$B35,$B35,('20년간40%'!H37+$C$59)),-1)</f>
        <v>578800</v>
      </c>
      <c r="I35" s="27">
        <f>ROUNDDOWN(IF(('20년간40%'!I37+$C$59)&gt;$B35,$B35,('20년간40%'!I37+$C$59)),-1)</f>
        <v>670090</v>
      </c>
      <c r="J35" s="30">
        <f>ROUNDDOWN(IF(('20년간40%'!J37+$C$59)&gt;$B35,$B35,('20년간40%'!J37+$C$59)),-1)</f>
        <v>761390</v>
      </c>
    </row>
    <row r="36" spans="1:10" ht="15" customHeight="1">
      <c r="A36" s="26">
        <v>30</v>
      </c>
      <c r="B36" s="27">
        <v>1860000</v>
      </c>
      <c r="C36" s="27">
        <f t="shared" si="0"/>
        <v>167400</v>
      </c>
      <c r="D36" s="27">
        <f>ROUNDDOWN(IF(('20년간40%'!D38+$C$59)&gt;$B36,$B36,('20년간40%'!D38+$C$59)),-1)</f>
        <v>214550</v>
      </c>
      <c r="E36" s="27">
        <f>ROUNDDOWN(IF(('20년간40%'!E38+$C$59)&gt;$B36,$B36,('20년간40%'!E38+$C$59)),-1)</f>
        <v>313030</v>
      </c>
      <c r="F36" s="27">
        <f>ROUNDDOWN(IF(('20년간40%'!F38+$C$59)&gt;$B36,$B36,('20년간40%'!F38+$C$59)),-1)</f>
        <v>407060</v>
      </c>
      <c r="G36" s="27">
        <f>ROUNDDOWN(IF(('20년간40%'!G38+$C$59)&gt;$B36,$B36,('20년간40%'!G38+$C$59)),-1)</f>
        <v>500860</v>
      </c>
      <c r="H36" s="27">
        <f>ROUNDDOWN(IF(('20년간40%'!H38+$C$59)&gt;$B36,$B36,('20년간40%'!H38+$C$59)),-1)</f>
        <v>594650</v>
      </c>
      <c r="I36" s="27">
        <f>ROUNDDOWN(IF(('20년간40%'!I38+$C$59)&gt;$B36,$B36,('20년간40%'!I38+$C$59)),-1)</f>
        <v>688440</v>
      </c>
      <c r="J36" s="30">
        <f>ROUNDDOWN(IF(('20년간40%'!J38+$C$59)&gt;$B36,$B36,('20년간40%'!J38+$C$59)),-1)</f>
        <v>782240</v>
      </c>
    </row>
    <row r="37" spans="1:10" ht="15" customHeight="1">
      <c r="A37" s="26">
        <v>31</v>
      </c>
      <c r="B37" s="27">
        <v>1970000</v>
      </c>
      <c r="C37" s="27">
        <f t="shared" si="0"/>
        <v>177300</v>
      </c>
      <c r="D37" s="27">
        <f>ROUNDDOWN(IF(('20년간40%'!D39+$C$59)&gt;$B37,$B37,('20년간40%'!D39+$C$59)),-1)</f>
        <v>220840</v>
      </c>
      <c r="E37" s="27">
        <f>ROUNDDOWN(IF(('20년간40%'!E39+$C$59)&gt;$B37,$B37,('20년간40%'!E39+$C$59)),-1)</f>
        <v>322210</v>
      </c>
      <c r="F37" s="27">
        <f>ROUNDDOWN(IF(('20년간40%'!F39+$C$59)&gt;$B37,$B37,('20년간40%'!F39+$C$59)),-1)</f>
        <v>419000</v>
      </c>
      <c r="G37" s="27">
        <f>ROUNDDOWN(IF(('20년간40%'!G39+$C$59)&gt;$B37,$B37,('20년간40%'!G39+$C$59)),-1)</f>
        <v>515540</v>
      </c>
      <c r="H37" s="27">
        <f>ROUNDDOWN(IF(('20년간40%'!H39+$C$59)&gt;$B37,$B37,('20년간40%'!H39+$C$59)),-1)</f>
        <v>612090</v>
      </c>
      <c r="I37" s="27">
        <f>ROUNDDOWN(IF(('20년간40%'!I39+$C$59)&gt;$B37,$B37,('20년간40%'!I39+$C$59)),-1)</f>
        <v>708630</v>
      </c>
      <c r="J37" s="30">
        <f>ROUNDDOWN(IF(('20년간40%'!J39+$C$59)&gt;$B37,$B37,('20년간40%'!J39+$C$59)),-1)</f>
        <v>805170</v>
      </c>
    </row>
    <row r="38" spans="1:10" ht="15" customHeight="1">
      <c r="A38" s="26">
        <v>32</v>
      </c>
      <c r="B38" s="27">
        <v>2080000</v>
      </c>
      <c r="C38" s="27">
        <f t="shared" si="0"/>
        <v>187200</v>
      </c>
      <c r="D38" s="27">
        <f>ROUNDDOWN(IF(('20년간40%'!D40+$C$59)&gt;$B38,$B38,('20년간40%'!D40+$C$59)),-1)</f>
        <v>227130</v>
      </c>
      <c r="E38" s="27">
        <f>ROUNDDOWN(IF(('20년간40%'!E40+$C$59)&gt;$B38,$B38,('20년간40%'!E40+$C$59)),-1)</f>
        <v>331390</v>
      </c>
      <c r="F38" s="27">
        <f>ROUNDDOWN(IF(('20년간40%'!F40+$C$59)&gt;$B38,$B38,('20년간40%'!F40+$C$59)),-1)</f>
        <v>430930</v>
      </c>
      <c r="G38" s="27">
        <f>ROUNDDOWN(IF(('20년간40%'!G40+$C$59)&gt;$B38,$B38,('20년간40%'!G40+$C$59)),-1)</f>
        <v>530230</v>
      </c>
      <c r="H38" s="27">
        <f>ROUNDDOWN(IF(('20년간40%'!H40+$C$59)&gt;$B38,$B38,('20년간40%'!H40+$C$59)),-1)</f>
        <v>629520</v>
      </c>
      <c r="I38" s="27">
        <f>ROUNDDOWN(IF(('20년간40%'!I40+$C$59)&gt;$B38,$B38,('20년간40%'!I40+$C$59)),-1)</f>
        <v>728810</v>
      </c>
      <c r="J38" s="30">
        <f>ROUNDDOWN(IF(('20년간40%'!J40+$C$59)&gt;$B38,$B38,('20년간40%'!J40+$C$59)),-1)</f>
        <v>828110</v>
      </c>
    </row>
    <row r="39" spans="1:10" ht="15" customHeight="1">
      <c r="A39" s="26">
        <v>33</v>
      </c>
      <c r="B39" s="27">
        <v>2190000</v>
      </c>
      <c r="C39" s="27">
        <f t="shared" si="0"/>
        <v>197100</v>
      </c>
      <c r="D39" s="27">
        <f>ROUNDDOWN(IF(('20년간40%'!D41+$C$59)&gt;$B39,$B39,('20년간40%'!D41+$C$59)),-1)</f>
        <v>233420</v>
      </c>
      <c r="E39" s="27">
        <f>ROUNDDOWN(IF(('20년간40%'!E41+$C$59)&gt;$B39,$B39,('20년간40%'!E41+$C$59)),-1)</f>
        <v>340570</v>
      </c>
      <c r="F39" s="27">
        <f>ROUNDDOWN(IF(('20년간40%'!F41+$C$59)&gt;$B39,$B39,('20년간40%'!F41+$C$59)),-1)</f>
        <v>442870</v>
      </c>
      <c r="G39" s="27">
        <f>ROUNDDOWN(IF(('20년간40%'!G41+$C$59)&gt;$B39,$B39,('20년간40%'!G41+$C$59)),-1)</f>
        <v>544910</v>
      </c>
      <c r="H39" s="27">
        <f>ROUNDDOWN(IF(('20년간40%'!H41+$C$59)&gt;$B39,$B39,('20년간40%'!H41+$C$59)),-1)</f>
        <v>646960</v>
      </c>
      <c r="I39" s="27">
        <f>ROUNDDOWN(IF(('20년간40%'!I41+$C$59)&gt;$B39,$B39,('20년간40%'!I41+$C$59)),-1)</f>
        <v>749000</v>
      </c>
      <c r="J39" s="30">
        <f>ROUNDDOWN(IF(('20년간40%'!J41+$C$59)&gt;$B39,$B39,('20년간40%'!J41+$C$59)),-1)</f>
        <v>851040</v>
      </c>
    </row>
    <row r="40" spans="1:10" ht="15" customHeight="1">
      <c r="A40" s="26">
        <v>34</v>
      </c>
      <c r="B40" s="27">
        <v>2300000</v>
      </c>
      <c r="C40" s="27">
        <f t="shared" si="0"/>
        <v>207000</v>
      </c>
      <c r="D40" s="27">
        <f>ROUNDDOWN(IF(('20년간40%'!D42+$C$59)&gt;$B40,$B40,('20년간40%'!D42+$C$59)),-1)</f>
        <v>239710</v>
      </c>
      <c r="E40" s="27">
        <f>ROUNDDOWN(IF(('20년간40%'!E42+$C$59)&gt;$B40,$B40,('20년간40%'!E42+$C$59)),-1)</f>
        <v>349750</v>
      </c>
      <c r="F40" s="27">
        <f>ROUNDDOWN(IF(('20년간40%'!F42+$C$59)&gt;$B40,$B40,('20년간40%'!F42+$C$59)),-1)</f>
        <v>454800</v>
      </c>
      <c r="G40" s="27">
        <f>ROUNDDOWN(IF(('20년간40%'!G42+$C$59)&gt;$B40,$B40,('20년간40%'!G42+$C$59)),-1)</f>
        <v>559600</v>
      </c>
      <c r="H40" s="27">
        <f>ROUNDDOWN(IF(('20년간40%'!H42+$C$59)&gt;$B40,$B40,('20년간40%'!H42+$C$59)),-1)</f>
        <v>664390</v>
      </c>
      <c r="I40" s="27">
        <f>ROUNDDOWN(IF(('20년간40%'!I42+$C$59)&gt;$B40,$B40,('20년간40%'!I42+$C$59)),-1)</f>
        <v>769180</v>
      </c>
      <c r="J40" s="30">
        <f>ROUNDDOWN(IF(('20년간40%'!J42+$C$59)&gt;$B40,$B40,('20년간40%'!J42+$C$59)),-1)</f>
        <v>873980</v>
      </c>
    </row>
    <row r="41" spans="1:10" ht="15" customHeight="1">
      <c r="A41" s="26">
        <v>35</v>
      </c>
      <c r="B41" s="27">
        <v>2420000</v>
      </c>
      <c r="C41" s="27">
        <f t="shared" si="0"/>
        <v>217800</v>
      </c>
      <c r="D41" s="27">
        <f>ROUNDDOWN(IF(('20년간40%'!D43+$C$59)&gt;$B41,$B41,('20년간40%'!D43+$C$59)),-1)</f>
        <v>246570</v>
      </c>
      <c r="E41" s="27">
        <f>ROUNDDOWN(IF(('20년간40%'!E43+$C$59)&gt;$B41,$B41,('20년간40%'!E43+$C$59)),-1)</f>
        <v>359760</v>
      </c>
      <c r="F41" s="27">
        <f>ROUNDDOWN(IF(('20년간40%'!F43+$C$59)&gt;$B41,$B41,('20년간40%'!F43+$C$59)),-1)</f>
        <v>467820</v>
      </c>
      <c r="G41" s="27">
        <f>ROUNDDOWN(IF(('20년간40%'!G43+$C$59)&gt;$B41,$B41,('20년간40%'!G43+$C$59)),-1)</f>
        <v>575620</v>
      </c>
      <c r="H41" s="27">
        <f>ROUNDDOWN(IF(('20년간40%'!H43+$C$59)&gt;$B41,$B41,('20년간40%'!H43+$C$59)),-1)</f>
        <v>683410</v>
      </c>
      <c r="I41" s="27">
        <f>ROUNDDOWN(IF(('20년간40%'!I43+$C$59)&gt;$B41,$B41,('20년간40%'!I43+$C$59)),-1)</f>
        <v>791200</v>
      </c>
      <c r="J41" s="30">
        <f>ROUNDDOWN(IF(('20년간40%'!J43+$C$59)&gt;$B41,$B41,('20년간40%'!J43+$C$59)),-1)</f>
        <v>899000</v>
      </c>
    </row>
    <row r="42" spans="1:10" ht="15" customHeight="1">
      <c r="A42" s="26">
        <v>36</v>
      </c>
      <c r="B42" s="27">
        <v>2540000</v>
      </c>
      <c r="C42" s="27">
        <f t="shared" si="0"/>
        <v>228600</v>
      </c>
      <c r="D42" s="27">
        <f>ROUNDDOWN(IF(('20년간40%'!D44+$C$59)&gt;$B42,$B42,('20년간40%'!D44+$C$59)),-1)</f>
        <v>253440</v>
      </c>
      <c r="E42" s="27">
        <f>ROUNDDOWN(IF(('20년간40%'!E44+$C$59)&gt;$B42,$B42,('20년간40%'!E44+$C$59)),-1)</f>
        <v>369770</v>
      </c>
      <c r="F42" s="27">
        <f>ROUNDDOWN(IF(('20년간40%'!F44+$C$59)&gt;$B42,$B42,('20년간40%'!F44+$C$59)),-1)</f>
        <v>480840</v>
      </c>
      <c r="G42" s="27">
        <f>ROUNDDOWN(IF(('20년간40%'!G44+$C$59)&gt;$B42,$B42,('20년간40%'!G44+$C$59)),-1)</f>
        <v>591640</v>
      </c>
      <c r="H42" s="27">
        <f>ROUNDDOWN(IF(('20년간40%'!H44+$C$59)&gt;$B42,$B42,('20년간40%'!H44+$C$59)),-1)</f>
        <v>702430</v>
      </c>
      <c r="I42" s="27">
        <f>ROUNDDOWN(IF(('20년간40%'!I44+$C$59)&gt;$B42,$B42,('20년간40%'!I44+$C$59)),-1)</f>
        <v>813220</v>
      </c>
      <c r="J42" s="30">
        <f>ROUNDDOWN(IF(('20년간40%'!J44+$C$59)&gt;$B42,$B42,('20년간40%'!J44+$C$59)),-1)</f>
        <v>924020</v>
      </c>
    </row>
    <row r="43" spans="1:10" ht="15" customHeight="1">
      <c r="A43" s="26">
        <v>37</v>
      </c>
      <c r="B43" s="27">
        <v>2670000</v>
      </c>
      <c r="C43" s="27">
        <f t="shared" si="0"/>
        <v>240300</v>
      </c>
      <c r="D43" s="27">
        <f>ROUNDDOWN(IF(('20년간40%'!D45+$C$59)&gt;$B43,$B43,('20년간40%'!D45+$C$59)),-1)</f>
        <v>260870</v>
      </c>
      <c r="E43" s="27">
        <f>ROUNDDOWN(IF(('20년간40%'!E45+$C$59)&gt;$B43,$B43,('20년간40%'!E45+$C$59)),-1)</f>
        <v>380620</v>
      </c>
      <c r="F43" s="27">
        <f>ROUNDDOWN(IF(('20년간40%'!F45+$C$59)&gt;$B43,$B43,('20년간40%'!F45+$C$59)),-1)</f>
        <v>494950</v>
      </c>
      <c r="G43" s="27">
        <f>ROUNDDOWN(IF(('20년간40%'!G45+$C$59)&gt;$B43,$B43,('20년간40%'!G45+$C$59)),-1)</f>
        <v>608990</v>
      </c>
      <c r="H43" s="27">
        <f>ROUNDDOWN(IF(('20년간40%'!H45+$C$59)&gt;$B43,$B43,('20년간40%'!H45+$C$59)),-1)</f>
        <v>723040</v>
      </c>
      <c r="I43" s="27">
        <f>ROUNDDOWN(IF(('20년간40%'!I45+$C$59)&gt;$B43,$B43,('20년간40%'!I45+$C$59)),-1)</f>
        <v>837080</v>
      </c>
      <c r="J43" s="30">
        <f>ROUNDDOWN(IF(('20년간40%'!J45+$C$59)&gt;$B43,$B43,('20년간40%'!J45+$C$59)),-1)</f>
        <v>951120</v>
      </c>
    </row>
    <row r="44" spans="1:10" ht="15" customHeight="1">
      <c r="A44" s="26">
        <v>38</v>
      </c>
      <c r="B44" s="27">
        <v>2800000</v>
      </c>
      <c r="C44" s="40">
        <f t="shared" si="0"/>
        <v>252000</v>
      </c>
      <c r="D44" s="27">
        <f>ROUNDDOWN(IF(('20년간40%'!D46+$C$59)&gt;$B44,$B44,('20년간40%'!D46+$C$59)),-1)</f>
        <v>268310</v>
      </c>
      <c r="E44" s="27">
        <f>ROUNDDOWN(IF(('20년간40%'!E46+$C$59)&gt;$B44,$B44,('20년간40%'!E46+$C$59)),-1)</f>
        <v>391460</v>
      </c>
      <c r="F44" s="27">
        <f>ROUNDDOWN(IF(('20년간40%'!F46+$C$59)&gt;$B44,$B44,('20년간40%'!F46+$C$59)),-1)</f>
        <v>509050</v>
      </c>
      <c r="G44" s="27">
        <f>ROUNDDOWN(IF(('20년간40%'!G46+$C$59)&gt;$B44,$B44,('20년간40%'!G46+$C$59)),-1)</f>
        <v>626350</v>
      </c>
      <c r="H44" s="27">
        <f>ROUNDDOWN(IF(('20년간40%'!H46+$C$59)&gt;$B44,$B44,('20년간40%'!H46+$C$59)),-1)</f>
        <v>743640</v>
      </c>
      <c r="I44" s="27">
        <f>ROUNDDOWN(IF(('20년간40%'!I46+$C$59)&gt;$B44,$B44,('20년간40%'!I46+$C$59)),-1)</f>
        <v>860930</v>
      </c>
      <c r="J44" s="30">
        <f>ROUNDDOWN(IF(('20년간40%'!J46+$C$59)&gt;$B44,$B44,('20년간40%'!J46+$C$59)),-1)</f>
        <v>978230</v>
      </c>
    </row>
    <row r="45" spans="1:10" ht="15" customHeight="1">
      <c r="A45" s="26">
        <v>39</v>
      </c>
      <c r="B45" s="27">
        <v>2940000</v>
      </c>
      <c r="C45" s="40">
        <f t="shared" si="0"/>
        <v>264600</v>
      </c>
      <c r="D45" s="27">
        <f>ROUNDDOWN(IF(('20년간40%'!D47+$C$59)&gt;$B45,$B45,('20년간40%'!D47+$C$59)),-1)</f>
        <v>276310</v>
      </c>
      <c r="E45" s="27">
        <f>ROUNDDOWN(IF(('20년간40%'!E47+$C$59)&gt;$B45,$B45,('20년간40%'!E47+$C$59)),-1)</f>
        <v>403150</v>
      </c>
      <c r="F45" s="27">
        <f>ROUNDDOWN(IF(('20년간40%'!F47+$C$59)&gt;$B45,$B45,('20년간40%'!F47+$C$59)),-1)</f>
        <v>524240</v>
      </c>
      <c r="G45" s="27">
        <f>ROUNDDOWN(IF(('20년간40%'!G47+$C$59)&gt;$B45,$B45,('20년간40%'!G47+$C$59)),-1)</f>
        <v>645040</v>
      </c>
      <c r="H45" s="27">
        <f>ROUNDDOWN(IF(('20년간40%'!H47+$C$59)&gt;$B45,$B45,('20년간40%'!H47+$C$59)),-1)</f>
        <v>765830</v>
      </c>
      <c r="I45" s="27">
        <f>ROUNDDOWN(IF(('20년간40%'!I47+$C$59)&gt;$B45,$B45,('20년간40%'!I47+$C$59)),-1)</f>
        <v>886620</v>
      </c>
      <c r="J45" s="30">
        <f>ROUNDDOWN(IF(('20년간40%'!J47+$C$59)&gt;$B45,$B45,('20년간40%'!J47+$C$59)),-1)</f>
        <v>1007420</v>
      </c>
    </row>
    <row r="46" spans="1:10" ht="15" customHeight="1">
      <c r="A46" s="26">
        <v>40</v>
      </c>
      <c r="B46" s="27">
        <v>3080000</v>
      </c>
      <c r="C46" s="40">
        <f t="shared" si="0"/>
        <v>277200</v>
      </c>
      <c r="D46" s="27">
        <f>ROUNDDOWN(IF(('20년간40%'!D48+$C$59)&gt;$B46,$B46,('20년간40%'!D48+$C$59)),-1)</f>
        <v>284320</v>
      </c>
      <c r="E46" s="27">
        <f>ROUNDDOWN(IF(('20년간40%'!E48+$C$59)&gt;$B46,$B46,('20년간40%'!E48+$C$59)),-1)</f>
        <v>414830</v>
      </c>
      <c r="F46" s="27">
        <f>ROUNDDOWN(IF(('20년간40%'!F48+$C$59)&gt;$B46,$B46,('20년간40%'!F48+$C$59)),-1)</f>
        <v>539430</v>
      </c>
      <c r="G46" s="27">
        <f>ROUNDDOWN(IF(('20년간40%'!G48+$C$59)&gt;$B46,$B46,('20년간40%'!G48+$C$59)),-1)</f>
        <v>663730</v>
      </c>
      <c r="H46" s="27">
        <f>ROUNDDOWN(IF(('20년간40%'!H48+$C$59)&gt;$B46,$B46,('20년간40%'!H48+$C$59)),-1)</f>
        <v>788020</v>
      </c>
      <c r="I46" s="27">
        <f>ROUNDDOWN(IF(('20년간40%'!I48+$C$59)&gt;$B46,$B46,('20년간40%'!I48+$C$59)),-1)</f>
        <v>912310</v>
      </c>
      <c r="J46" s="30">
        <f>ROUNDDOWN(IF(('20년간40%'!J48+$C$59)&gt;$B46,$B46,('20년간40%'!J48+$C$59)),-1)</f>
        <v>1036610</v>
      </c>
    </row>
    <row r="47" spans="1:10" ht="15" customHeight="1">
      <c r="A47" s="26">
        <v>41</v>
      </c>
      <c r="B47" s="27">
        <v>3230000</v>
      </c>
      <c r="C47" s="40">
        <f t="shared" si="0"/>
        <v>290700</v>
      </c>
      <c r="D47" s="27">
        <f>ROUNDDOWN(IF(('20년간40%'!D49+$C$59)&gt;$B47,$B47,('20년간40%'!D49+$C$59)),-1)</f>
        <v>292900</v>
      </c>
      <c r="E47" s="27">
        <f>ROUNDDOWN(IF(('20년간40%'!E49+$C$59)&gt;$B47,$B47,('20년간40%'!E49+$C$59)),-1)</f>
        <v>427340</v>
      </c>
      <c r="F47" s="27">
        <f>ROUNDDOWN(IF(('20년간40%'!F49+$C$59)&gt;$B47,$B47,('20년간40%'!F49+$C$59)),-1)</f>
        <v>555710</v>
      </c>
      <c r="G47" s="27">
        <f>ROUNDDOWN(IF(('20년간40%'!G49+$C$59)&gt;$B47,$B47,('20년간40%'!G49+$C$59)),-1)</f>
        <v>683750</v>
      </c>
      <c r="H47" s="27">
        <f>ROUNDDOWN(IF(('20년간40%'!H49+$C$59)&gt;$B47,$B47,('20년간40%'!H49+$C$59)),-1)</f>
        <v>811800</v>
      </c>
      <c r="I47" s="27">
        <f>ROUNDDOWN(IF(('20년간40%'!I49+$C$59)&gt;$B47,$B47,('20년간40%'!I49+$C$59)),-1)</f>
        <v>939840</v>
      </c>
      <c r="J47" s="30">
        <f>ROUNDDOWN(IF(('20년간40%'!J49+$C$59)&gt;$B47,$B47,('20년간40%'!J49+$C$59)),-1)</f>
        <v>1067880</v>
      </c>
    </row>
    <row r="48" spans="1:10" ht="15" customHeight="1">
      <c r="A48" s="26">
        <v>42</v>
      </c>
      <c r="B48" s="27">
        <v>3380000</v>
      </c>
      <c r="C48" s="40">
        <f t="shared" si="0"/>
        <v>304200</v>
      </c>
      <c r="D48" s="27">
        <f>ROUNDDOWN(IF(('20년간40%'!D50+$C$59)&gt;$B48,$B48,('20년간40%'!D50+$C$59)),-1)</f>
        <v>301470</v>
      </c>
      <c r="E48" s="27">
        <f>ROUNDDOWN(IF(('20년간40%'!E50+$C$59)&gt;$B48,$B48,('20년간40%'!E50+$C$59)),-1)</f>
        <v>439860</v>
      </c>
      <c r="F48" s="27">
        <f>ROUNDDOWN(IF(('20년간40%'!F50+$C$59)&gt;$B48,$B48,('20년간40%'!F50+$C$59)),-1)</f>
        <v>571980</v>
      </c>
      <c r="G48" s="27">
        <f>ROUNDDOWN(IF(('20년간40%'!G50+$C$59)&gt;$B48,$B48,('20년간40%'!G50+$C$59)),-1)</f>
        <v>703780</v>
      </c>
      <c r="H48" s="27">
        <f>ROUNDDOWN(IF(('20년간40%'!H50+$C$59)&gt;$B48,$B48,('20년간40%'!H50+$C$59)),-1)</f>
        <v>835570</v>
      </c>
      <c r="I48" s="27">
        <f>ROUNDDOWN(IF(('20년간40%'!I50+$C$59)&gt;$B48,$B48,('20년간40%'!I50+$C$59)),-1)</f>
        <v>967360</v>
      </c>
      <c r="J48" s="30">
        <f>ROUNDDOWN(IF(('20년간40%'!J50+$C$59)&gt;$B48,$B48,('20년간40%'!J50+$C$59)),-1)</f>
        <v>1099160</v>
      </c>
    </row>
    <row r="49" spans="1:10" ht="15" customHeight="1">
      <c r="A49" s="26">
        <v>43</v>
      </c>
      <c r="B49" s="27">
        <v>3600000</v>
      </c>
      <c r="C49" s="40">
        <f t="shared" si="0"/>
        <v>324000</v>
      </c>
      <c r="D49" s="27">
        <f>ROUNDDOWN(IF(('20년간40%'!D51+$C$59)&gt;$B49,$B49,('20년간40%'!D51+$C$59)),-1)</f>
        <v>314060</v>
      </c>
      <c r="E49" s="27">
        <f>ROUNDDOWN(IF(('20년간40%'!E51+$C$59)&gt;$B49,$B49,('20년간40%'!E51+$C$59)),-1)</f>
        <v>458210</v>
      </c>
      <c r="F49" s="27">
        <f>ROUNDDOWN(IF(('20년간40%'!F51+$C$59)&gt;$B49,$B49,('20년간40%'!F51+$C$59)),-1)</f>
        <v>595850</v>
      </c>
      <c r="G49" s="27">
        <f>ROUNDDOWN(IF(('20년간40%'!G51+$C$59)&gt;$B49,$B49,('20년간40%'!G51+$C$59)),-1)</f>
        <v>733150</v>
      </c>
      <c r="H49" s="27">
        <f>ROUNDDOWN(IF(('20년간40%'!H51+$C$59)&gt;$B49,$B49,('20년간40%'!H51+$C$59)),-1)</f>
        <v>870440</v>
      </c>
      <c r="I49" s="27">
        <f>ROUNDDOWN(IF(('20년간40%'!I51+$C$59)&gt;$B49,$B49,('20년간40%'!I51+$C$59)),-1)</f>
        <v>1007730</v>
      </c>
      <c r="J49" s="30">
        <f>ROUNDDOWN(IF(('20년간40%'!J51+$C$59)&gt;$B49,$B49,('20년간40%'!J51+$C$59)),-1)</f>
        <v>1145030</v>
      </c>
    </row>
    <row r="50" spans="1:10" ht="15" customHeight="1">
      <c r="A50" s="26">
        <v>44</v>
      </c>
      <c r="B50" s="27">
        <v>3680000</v>
      </c>
      <c r="C50" s="40">
        <f t="shared" si="0"/>
        <v>331200</v>
      </c>
      <c r="D50" s="27">
        <f>ROUNDDOWN(IF(('20년간40%'!D52+$C$59)&gt;$B50,$B50,('20년간40%'!D52+$C$59)),-1)</f>
        <v>318630</v>
      </c>
      <c r="E50" s="27">
        <f>ROUNDDOWN(IF(('20년간40%'!E52+$C$59)&gt;$B50,$B50,('20년간40%'!E52+$C$59)),-1)</f>
        <v>464890</v>
      </c>
      <c r="F50" s="27">
        <f>ROUNDDOWN(IF(('20년간40%'!F52+$C$59)&gt;$B50,$B50,('20년간40%'!F52+$C$59)),-1)</f>
        <v>604530</v>
      </c>
      <c r="G50" s="27">
        <f>ROUNDDOWN(IF(('20년간40%'!G52+$C$59)&gt;$B50,$B50,('20년간40%'!G52+$C$59)),-1)</f>
        <v>743830</v>
      </c>
      <c r="H50" s="27">
        <f>ROUNDDOWN(IF(('20년간40%'!H52+$C$59)&gt;$B50,$B50,('20년간40%'!H52+$C$59)),-1)</f>
        <v>883120</v>
      </c>
      <c r="I50" s="27">
        <f>ROUNDDOWN(IF(('20년간40%'!I52+$C$59)&gt;$B50,$B50,('20년간40%'!I52+$C$59)),-1)</f>
        <v>1022410</v>
      </c>
      <c r="J50" s="30">
        <f>ROUNDDOWN(IF(('20년간40%'!J52+$C$59)&gt;$B50,$B50,('20년간40%'!J52+$C$59)),-1)</f>
        <v>1161710</v>
      </c>
    </row>
    <row r="51" spans="1:10" ht="15" customHeight="1">
      <c r="A51" s="26">
        <v>45</v>
      </c>
      <c r="B51" s="27">
        <v>3750000</v>
      </c>
      <c r="C51" s="40">
        <f t="shared" si="0"/>
        <v>337500</v>
      </c>
      <c r="D51" s="27">
        <f>ROUNDDOWN(IF(('20년간40%'!D53+$C$59)&gt;$B51,$B51,('20년간40%'!D53+$C$59)),-1)</f>
        <v>322630</v>
      </c>
      <c r="E51" s="27">
        <f>ROUNDDOWN(IF(('20년간40%'!E53+$C$59)&gt;$B51,$B51,('20년간40%'!E53+$C$59)),-1)</f>
        <v>470730</v>
      </c>
      <c r="F51" s="27">
        <f>ROUNDDOWN(IF(('20년간40%'!F53+$C$59)&gt;$B51,$B51,('20년간40%'!F53+$C$59)),-1)</f>
        <v>612130</v>
      </c>
      <c r="G51" s="27">
        <f>ROUNDDOWN(IF(('20년간40%'!G53+$C$59)&gt;$B51,$B51,('20년간40%'!G53+$C$59)),-1)</f>
        <v>753170</v>
      </c>
      <c r="H51" s="27">
        <f>ROUNDDOWN(IF(('20년간40%'!H53+$C$59)&gt;$B51,$B51,('20년간40%'!H53+$C$59)),-1)</f>
        <v>894220</v>
      </c>
      <c r="I51" s="27">
        <f>ROUNDDOWN(IF(('20년간40%'!I53+$C$59)&gt;$B51,$B51,('20년간40%'!I53+$C$59)),-1)</f>
        <v>1035260</v>
      </c>
      <c r="J51" s="30">
        <f>ROUNDDOWN(IF(('20년간40%'!J53+$C$59)&gt;$B51,$B51,('20년간40%'!J53+$C$59)),-1)</f>
        <v>1176300</v>
      </c>
    </row>
    <row r="52" spans="1:10" ht="15" customHeight="1" thickBot="1">
      <c r="A52" s="34">
        <v>46</v>
      </c>
      <c r="B52" s="61">
        <v>3890000</v>
      </c>
      <c r="C52" s="41">
        <f t="shared" si="0"/>
        <v>350100</v>
      </c>
      <c r="D52" s="35">
        <v>330240</v>
      </c>
      <c r="E52" s="35">
        <v>482020</v>
      </c>
      <c r="F52" s="35">
        <v>626940</v>
      </c>
      <c r="G52" s="35">
        <v>771490</v>
      </c>
      <c r="H52" s="35">
        <v>916040</v>
      </c>
      <c r="I52" s="35">
        <v>1060580</v>
      </c>
      <c r="J52" s="36">
        <v>1250130</v>
      </c>
    </row>
    <row r="53" ht="14.25" customHeight="1" thickTop="1"/>
    <row r="54" spans="1:10" s="12" customFormat="1" ht="93" customHeight="1">
      <c r="A54" s="11" t="s">
        <v>0</v>
      </c>
      <c r="B54" s="64" t="s">
        <v>80</v>
      </c>
      <c r="C54" s="64"/>
      <c r="D54" s="64"/>
      <c r="E54" s="64"/>
      <c r="F54" s="64"/>
      <c r="G54" s="64"/>
      <c r="H54" s="64"/>
      <c r="I54" s="64"/>
      <c r="J54" s="64"/>
    </row>
    <row r="55" spans="2:4" ht="13.5" customHeight="1">
      <c r="B55" s="9" t="s">
        <v>69</v>
      </c>
      <c r="C55" s="9" t="s">
        <v>2</v>
      </c>
      <c r="D55" s="9" t="s">
        <v>3</v>
      </c>
    </row>
    <row r="56" spans="2:4" ht="13.5">
      <c r="B56" s="8" t="s">
        <v>4</v>
      </c>
      <c r="C56" s="8">
        <v>236360</v>
      </c>
      <c r="D56" s="8"/>
    </row>
    <row r="57" spans="2:4" ht="13.5">
      <c r="B57" s="8" t="s">
        <v>5</v>
      </c>
      <c r="C57" s="8">
        <v>157540</v>
      </c>
      <c r="D57" s="8"/>
    </row>
    <row r="58" spans="2:4" ht="13.5">
      <c r="B58" s="8" t="s">
        <v>6</v>
      </c>
      <c r="C58" s="8">
        <v>157540</v>
      </c>
      <c r="D58" s="8">
        <v>0</v>
      </c>
    </row>
    <row r="59" ht="13.5">
      <c r="C59" s="1">
        <f>(C56*D56+C57*D57+C58*D58)/12</f>
        <v>0</v>
      </c>
    </row>
  </sheetData>
  <sheetProtection/>
  <mergeCells count="4">
    <mergeCell ref="A5:A6"/>
    <mergeCell ref="B54:J54"/>
    <mergeCell ref="B5:B6"/>
    <mergeCell ref="D5:J5"/>
  </mergeCells>
  <printOptions horizontalCentered="1" verticalCentered="1"/>
  <pageMargins left="0.3937007874015748" right="0.3937007874015748" top="0.4724409448818898" bottom="0.4724409448818898" header="0" footer="0"/>
  <pageSetup horizontalDpi="400" verticalDpi="400" orientation="portrait" paperSize="9" scale="7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G59"/>
  <sheetViews>
    <sheetView tabSelected="1" zoomScalePageLayoutView="0" workbookViewId="0" topLeftCell="A1">
      <selection activeCell="D32" sqref="D32"/>
    </sheetView>
  </sheetViews>
  <sheetFormatPr defaultColWidth="9.00390625" defaultRowHeight="14.25"/>
  <cols>
    <col min="1" max="1" width="5.375" style="1" customWidth="1"/>
    <col min="2" max="2" width="17.875" style="1" customWidth="1"/>
    <col min="3" max="7" width="15.25390625" style="1" customWidth="1"/>
  </cols>
  <sheetData>
    <row r="1" ht="13.5"/>
    <row r="2" spans="2:3" ht="13.5">
      <c r="B2" s="2"/>
      <c r="C2" s="2"/>
    </row>
    <row r="3" spans="1:3" ht="13.5">
      <c r="A3" s="3" t="s">
        <v>1</v>
      </c>
      <c r="B3" s="2"/>
      <c r="C3" s="2"/>
    </row>
    <row r="4" spans="2:7" ht="14.25" thickBot="1">
      <c r="B4" s="1">
        <v>1891771</v>
      </c>
      <c r="G4" s="23" t="s">
        <v>49</v>
      </c>
    </row>
    <row r="5" spans="1:7" ht="15" thickTop="1">
      <c r="A5" s="62" t="s">
        <v>66</v>
      </c>
      <c r="B5" s="74" t="s">
        <v>68</v>
      </c>
      <c r="C5" s="13" t="s">
        <v>55</v>
      </c>
      <c r="D5" s="70" t="s">
        <v>56</v>
      </c>
      <c r="E5" s="70" t="s">
        <v>57</v>
      </c>
      <c r="F5" s="70" t="s">
        <v>58</v>
      </c>
      <c r="G5" s="72" t="s">
        <v>59</v>
      </c>
    </row>
    <row r="6" spans="1:7" ht="15" thickBot="1">
      <c r="A6" s="63"/>
      <c r="B6" s="75"/>
      <c r="C6" s="10" t="s">
        <v>60</v>
      </c>
      <c r="D6" s="71"/>
      <c r="E6" s="71"/>
      <c r="F6" s="71"/>
      <c r="G6" s="73"/>
    </row>
    <row r="7" spans="1:7" s="29" customFormat="1" ht="14.25">
      <c r="A7" s="26">
        <v>1</v>
      </c>
      <c r="B7" s="38">
        <v>240000</v>
      </c>
      <c r="C7" s="27">
        <f aca="true" t="shared" si="0" ref="C7:C52">B7*0.09</f>
        <v>21600</v>
      </c>
      <c r="D7" s="28">
        <f aca="true" t="shared" si="1" ref="D7:D52">ROUNDDOWN(IF(((1.44*($B$4+$B7)/12)+$C$59)&gt;$B7,$B7,(1.44*($B$4+$B7)/12)+$C$59),-1)</f>
        <v>240000</v>
      </c>
      <c r="E7" s="27">
        <f aca="true" t="shared" si="2" ref="E7:E52">ROUNDDOWN(IF(((1.44*($B$4+$B7)*0.8/12)+$C$59)&gt;$B7,$B7,(1.44*($B$4+$B7)*0.8/12)+$C$59),-1)</f>
        <v>204650</v>
      </c>
      <c r="F7" s="27">
        <f aca="true" t="shared" si="3" ref="F7:F52">ROUNDDOWN(IF(((1.44*($B$4+$B7)*0.6/12)+$C$59)&gt;$B7,$B7,(1.44*($B$4+$B7)*0.6/12)+$C$59),-1)</f>
        <v>153480</v>
      </c>
      <c r="G7" s="30">
        <f>ROUNDDOWN(((1.44*($B$4+$B7))*2.25),-1)</f>
        <v>6906930</v>
      </c>
    </row>
    <row r="8" spans="1:7" s="29" customFormat="1" ht="14.25">
      <c r="A8" s="26">
        <v>2</v>
      </c>
      <c r="B8" s="27">
        <v>250000</v>
      </c>
      <c r="C8" s="27">
        <f t="shared" si="0"/>
        <v>22500</v>
      </c>
      <c r="D8" s="28">
        <f t="shared" si="1"/>
        <v>250000</v>
      </c>
      <c r="E8" s="27">
        <f t="shared" si="2"/>
        <v>205610</v>
      </c>
      <c r="F8" s="27">
        <f t="shared" si="3"/>
        <v>154200</v>
      </c>
      <c r="G8" s="30">
        <f aca="true" t="shared" si="4" ref="G8:G52">ROUNDDOWN(((1.44*($B$4+$B8))*2.25),-1)</f>
        <v>6939330</v>
      </c>
    </row>
    <row r="9" spans="1:7" s="29" customFormat="1" ht="14.25">
      <c r="A9" s="26">
        <v>3</v>
      </c>
      <c r="B9" s="27">
        <v>260000</v>
      </c>
      <c r="C9" s="27">
        <f t="shared" si="0"/>
        <v>23400</v>
      </c>
      <c r="D9" s="28">
        <f t="shared" si="1"/>
        <v>258210</v>
      </c>
      <c r="E9" s="27">
        <f t="shared" si="2"/>
        <v>206570</v>
      </c>
      <c r="F9" s="27">
        <f t="shared" si="3"/>
        <v>154920</v>
      </c>
      <c r="G9" s="30">
        <f t="shared" si="4"/>
        <v>6971730</v>
      </c>
    </row>
    <row r="10" spans="1:7" s="29" customFormat="1" ht="14.25">
      <c r="A10" s="26">
        <v>4</v>
      </c>
      <c r="B10" s="27">
        <v>270000</v>
      </c>
      <c r="C10" s="27">
        <f t="shared" si="0"/>
        <v>24300</v>
      </c>
      <c r="D10" s="28">
        <f t="shared" si="1"/>
        <v>259410</v>
      </c>
      <c r="E10" s="27">
        <f t="shared" si="2"/>
        <v>207530</v>
      </c>
      <c r="F10" s="27">
        <f t="shared" si="3"/>
        <v>155640</v>
      </c>
      <c r="G10" s="30">
        <f t="shared" si="4"/>
        <v>7004130</v>
      </c>
    </row>
    <row r="11" spans="1:7" s="29" customFormat="1" ht="14.25">
      <c r="A11" s="26">
        <v>5</v>
      </c>
      <c r="B11" s="27">
        <v>290000</v>
      </c>
      <c r="C11" s="27">
        <f t="shared" si="0"/>
        <v>26100</v>
      </c>
      <c r="D11" s="28">
        <f t="shared" si="1"/>
        <v>261810</v>
      </c>
      <c r="E11" s="27">
        <f t="shared" si="2"/>
        <v>209450</v>
      </c>
      <c r="F11" s="27">
        <f t="shared" si="3"/>
        <v>157080</v>
      </c>
      <c r="G11" s="30">
        <f t="shared" si="4"/>
        <v>7068930</v>
      </c>
    </row>
    <row r="12" spans="1:7" s="29" customFormat="1" ht="14.25">
      <c r="A12" s="26">
        <v>6</v>
      </c>
      <c r="B12" s="27">
        <v>310000</v>
      </c>
      <c r="C12" s="27">
        <f t="shared" si="0"/>
        <v>27900</v>
      </c>
      <c r="D12" s="28">
        <f t="shared" si="1"/>
        <v>264210</v>
      </c>
      <c r="E12" s="27">
        <f t="shared" si="2"/>
        <v>211370</v>
      </c>
      <c r="F12" s="27">
        <f t="shared" si="3"/>
        <v>158520</v>
      </c>
      <c r="G12" s="30">
        <f t="shared" si="4"/>
        <v>7133730</v>
      </c>
    </row>
    <row r="13" spans="1:7" s="29" customFormat="1" ht="14.25">
      <c r="A13" s="26">
        <v>7</v>
      </c>
      <c r="B13" s="27">
        <v>340000</v>
      </c>
      <c r="C13" s="27">
        <f t="shared" si="0"/>
        <v>30600</v>
      </c>
      <c r="D13" s="28">
        <f t="shared" si="1"/>
        <v>267810</v>
      </c>
      <c r="E13" s="27">
        <f t="shared" si="2"/>
        <v>214250</v>
      </c>
      <c r="F13" s="27">
        <f t="shared" si="3"/>
        <v>160680</v>
      </c>
      <c r="G13" s="30">
        <f t="shared" si="4"/>
        <v>7230930</v>
      </c>
    </row>
    <row r="14" spans="1:7" s="29" customFormat="1" ht="14.25">
      <c r="A14" s="26">
        <v>8</v>
      </c>
      <c r="B14" s="27">
        <v>370000</v>
      </c>
      <c r="C14" s="27">
        <f t="shared" si="0"/>
        <v>33300</v>
      </c>
      <c r="D14" s="28">
        <f t="shared" si="1"/>
        <v>271410</v>
      </c>
      <c r="E14" s="27">
        <f t="shared" si="2"/>
        <v>217130</v>
      </c>
      <c r="F14" s="27">
        <f t="shared" si="3"/>
        <v>162840</v>
      </c>
      <c r="G14" s="30">
        <f t="shared" si="4"/>
        <v>7328130</v>
      </c>
    </row>
    <row r="15" spans="1:7" s="29" customFormat="1" ht="14.25">
      <c r="A15" s="26">
        <v>9</v>
      </c>
      <c r="B15" s="27">
        <v>400000</v>
      </c>
      <c r="C15" s="27">
        <f t="shared" si="0"/>
        <v>36000</v>
      </c>
      <c r="D15" s="28">
        <f t="shared" si="1"/>
        <v>275010</v>
      </c>
      <c r="E15" s="27">
        <f t="shared" si="2"/>
        <v>220010</v>
      </c>
      <c r="F15" s="27">
        <f t="shared" si="3"/>
        <v>165000</v>
      </c>
      <c r="G15" s="30">
        <f t="shared" si="4"/>
        <v>7425330</v>
      </c>
    </row>
    <row r="16" spans="1:7" s="29" customFormat="1" ht="14.25">
      <c r="A16" s="26">
        <v>10</v>
      </c>
      <c r="B16" s="27">
        <v>440000</v>
      </c>
      <c r="C16" s="27">
        <f t="shared" si="0"/>
        <v>39600</v>
      </c>
      <c r="D16" s="28">
        <f t="shared" si="1"/>
        <v>279810</v>
      </c>
      <c r="E16" s="27">
        <f t="shared" si="2"/>
        <v>223850</v>
      </c>
      <c r="F16" s="27">
        <f t="shared" si="3"/>
        <v>167880</v>
      </c>
      <c r="G16" s="30">
        <f t="shared" si="4"/>
        <v>7554930</v>
      </c>
    </row>
    <row r="17" spans="1:7" s="29" customFormat="1" ht="14.25">
      <c r="A17" s="26">
        <v>11</v>
      </c>
      <c r="B17" s="27">
        <v>480000</v>
      </c>
      <c r="C17" s="27">
        <f t="shared" si="0"/>
        <v>43200</v>
      </c>
      <c r="D17" s="28">
        <f t="shared" si="1"/>
        <v>284610</v>
      </c>
      <c r="E17" s="27">
        <f t="shared" si="2"/>
        <v>227690</v>
      </c>
      <c r="F17" s="27">
        <f t="shared" si="3"/>
        <v>170760</v>
      </c>
      <c r="G17" s="30">
        <f t="shared" si="4"/>
        <v>7684530</v>
      </c>
    </row>
    <row r="18" spans="1:7" s="29" customFormat="1" ht="14.25">
      <c r="A18" s="26">
        <v>12</v>
      </c>
      <c r="B18" s="27">
        <v>520000</v>
      </c>
      <c r="C18" s="27">
        <f t="shared" si="0"/>
        <v>46800</v>
      </c>
      <c r="D18" s="28">
        <f t="shared" si="1"/>
        <v>289410</v>
      </c>
      <c r="E18" s="27">
        <f t="shared" si="2"/>
        <v>231530</v>
      </c>
      <c r="F18" s="27">
        <f t="shared" si="3"/>
        <v>173640</v>
      </c>
      <c r="G18" s="30">
        <f t="shared" si="4"/>
        <v>7814130</v>
      </c>
    </row>
    <row r="19" spans="1:7" s="29" customFormat="1" ht="14.25">
      <c r="A19" s="26">
        <v>13</v>
      </c>
      <c r="B19" s="27">
        <v>570000</v>
      </c>
      <c r="C19" s="27">
        <f t="shared" si="0"/>
        <v>51300</v>
      </c>
      <c r="D19" s="28">
        <f t="shared" si="1"/>
        <v>295410</v>
      </c>
      <c r="E19" s="27">
        <f t="shared" si="2"/>
        <v>236330</v>
      </c>
      <c r="F19" s="27">
        <f t="shared" si="3"/>
        <v>177240</v>
      </c>
      <c r="G19" s="30">
        <f t="shared" si="4"/>
        <v>7976130</v>
      </c>
    </row>
    <row r="20" spans="1:7" s="29" customFormat="1" ht="14.25">
      <c r="A20" s="26">
        <v>14</v>
      </c>
      <c r="B20" s="27">
        <v>620000</v>
      </c>
      <c r="C20" s="27">
        <f t="shared" si="0"/>
        <v>55800</v>
      </c>
      <c r="D20" s="28">
        <f t="shared" si="1"/>
        <v>301410</v>
      </c>
      <c r="E20" s="27">
        <f t="shared" si="2"/>
        <v>241130</v>
      </c>
      <c r="F20" s="27">
        <f t="shared" si="3"/>
        <v>180840</v>
      </c>
      <c r="G20" s="30">
        <f t="shared" si="4"/>
        <v>8138130</v>
      </c>
    </row>
    <row r="21" spans="1:7" s="29" customFormat="1" ht="14.25">
      <c r="A21" s="26">
        <v>15</v>
      </c>
      <c r="B21" s="27">
        <v>670000</v>
      </c>
      <c r="C21" s="27">
        <f t="shared" si="0"/>
        <v>60300</v>
      </c>
      <c r="D21" s="28">
        <f t="shared" si="1"/>
        <v>307410</v>
      </c>
      <c r="E21" s="27">
        <f t="shared" si="2"/>
        <v>245930</v>
      </c>
      <c r="F21" s="27">
        <f t="shared" si="3"/>
        <v>184440</v>
      </c>
      <c r="G21" s="30">
        <f t="shared" si="4"/>
        <v>8300130</v>
      </c>
    </row>
    <row r="22" spans="1:7" s="29" customFormat="1" ht="14.25">
      <c r="A22" s="26">
        <v>16</v>
      </c>
      <c r="B22" s="27">
        <v>730000</v>
      </c>
      <c r="C22" s="27">
        <f t="shared" si="0"/>
        <v>65700</v>
      </c>
      <c r="D22" s="28">
        <f t="shared" si="1"/>
        <v>314610</v>
      </c>
      <c r="E22" s="27">
        <f t="shared" si="2"/>
        <v>251690</v>
      </c>
      <c r="F22" s="27">
        <f t="shared" si="3"/>
        <v>188760</v>
      </c>
      <c r="G22" s="30">
        <f t="shared" si="4"/>
        <v>8494530</v>
      </c>
    </row>
    <row r="23" spans="1:7" s="29" customFormat="1" ht="14.25">
      <c r="A23" s="26">
        <v>17</v>
      </c>
      <c r="B23" s="27">
        <v>790000</v>
      </c>
      <c r="C23" s="27">
        <f t="shared" si="0"/>
        <v>71100</v>
      </c>
      <c r="D23" s="28">
        <f t="shared" si="1"/>
        <v>321810</v>
      </c>
      <c r="E23" s="27">
        <f t="shared" si="2"/>
        <v>257450</v>
      </c>
      <c r="F23" s="27">
        <f t="shared" si="3"/>
        <v>193080</v>
      </c>
      <c r="G23" s="30">
        <f t="shared" si="4"/>
        <v>8688930</v>
      </c>
    </row>
    <row r="24" spans="1:7" s="29" customFormat="1" ht="14.25">
      <c r="A24" s="26">
        <v>18</v>
      </c>
      <c r="B24" s="27">
        <v>850000</v>
      </c>
      <c r="C24" s="27">
        <f t="shared" si="0"/>
        <v>76500</v>
      </c>
      <c r="D24" s="28">
        <f t="shared" si="1"/>
        <v>329010</v>
      </c>
      <c r="E24" s="27">
        <f t="shared" si="2"/>
        <v>263210</v>
      </c>
      <c r="F24" s="27">
        <f t="shared" si="3"/>
        <v>197400</v>
      </c>
      <c r="G24" s="30">
        <f t="shared" si="4"/>
        <v>8883330</v>
      </c>
    </row>
    <row r="25" spans="1:7" s="29" customFormat="1" ht="14.25">
      <c r="A25" s="26">
        <v>19</v>
      </c>
      <c r="B25" s="27">
        <v>920000</v>
      </c>
      <c r="C25" s="27">
        <f t="shared" si="0"/>
        <v>82800</v>
      </c>
      <c r="D25" s="28">
        <f t="shared" si="1"/>
        <v>337410</v>
      </c>
      <c r="E25" s="27">
        <f t="shared" si="2"/>
        <v>269930</v>
      </c>
      <c r="F25" s="27">
        <f t="shared" si="3"/>
        <v>202440</v>
      </c>
      <c r="G25" s="30">
        <f t="shared" si="4"/>
        <v>9110130</v>
      </c>
    </row>
    <row r="26" spans="1:7" s="29" customFormat="1" ht="14.25">
      <c r="A26" s="26">
        <v>20</v>
      </c>
      <c r="B26" s="27">
        <v>990000</v>
      </c>
      <c r="C26" s="27">
        <f t="shared" si="0"/>
        <v>89100</v>
      </c>
      <c r="D26" s="28">
        <f t="shared" si="1"/>
        <v>345810</v>
      </c>
      <c r="E26" s="27">
        <f t="shared" si="2"/>
        <v>276650</v>
      </c>
      <c r="F26" s="27">
        <f t="shared" si="3"/>
        <v>207480</v>
      </c>
      <c r="G26" s="30">
        <f t="shared" si="4"/>
        <v>9336930</v>
      </c>
    </row>
    <row r="27" spans="1:7" s="29" customFormat="1" ht="14.25">
      <c r="A27" s="26">
        <v>21</v>
      </c>
      <c r="B27" s="27">
        <v>1060000</v>
      </c>
      <c r="C27" s="27">
        <f t="shared" si="0"/>
        <v>95400</v>
      </c>
      <c r="D27" s="28">
        <f t="shared" si="1"/>
        <v>354210</v>
      </c>
      <c r="E27" s="27">
        <f t="shared" si="2"/>
        <v>283370</v>
      </c>
      <c r="F27" s="27">
        <f t="shared" si="3"/>
        <v>212520</v>
      </c>
      <c r="G27" s="30">
        <f t="shared" si="4"/>
        <v>9563730</v>
      </c>
    </row>
    <row r="28" spans="1:7" s="29" customFormat="1" ht="14.25">
      <c r="A28" s="26">
        <v>22</v>
      </c>
      <c r="B28" s="27">
        <v>1130000</v>
      </c>
      <c r="C28" s="27">
        <f t="shared" si="0"/>
        <v>101700</v>
      </c>
      <c r="D28" s="28">
        <f t="shared" si="1"/>
        <v>362610</v>
      </c>
      <c r="E28" s="27">
        <f t="shared" si="2"/>
        <v>290090</v>
      </c>
      <c r="F28" s="27">
        <f t="shared" si="3"/>
        <v>217560</v>
      </c>
      <c r="G28" s="30">
        <f t="shared" si="4"/>
        <v>9790530</v>
      </c>
    </row>
    <row r="29" spans="1:7" s="29" customFormat="1" ht="14.25">
      <c r="A29" s="26">
        <v>23</v>
      </c>
      <c r="B29" s="27">
        <v>1210000</v>
      </c>
      <c r="C29" s="27">
        <f t="shared" si="0"/>
        <v>108900</v>
      </c>
      <c r="D29" s="28">
        <f t="shared" si="1"/>
        <v>372210</v>
      </c>
      <c r="E29" s="27">
        <f t="shared" si="2"/>
        <v>297770</v>
      </c>
      <c r="F29" s="27">
        <f t="shared" si="3"/>
        <v>223320</v>
      </c>
      <c r="G29" s="30">
        <f t="shared" si="4"/>
        <v>10049730</v>
      </c>
    </row>
    <row r="30" spans="1:7" s="29" customFormat="1" ht="14.25">
      <c r="A30" s="26">
        <v>24</v>
      </c>
      <c r="B30" s="27">
        <v>1290000</v>
      </c>
      <c r="C30" s="27">
        <f t="shared" si="0"/>
        <v>116100</v>
      </c>
      <c r="D30" s="28">
        <f t="shared" si="1"/>
        <v>381810</v>
      </c>
      <c r="E30" s="27">
        <f t="shared" si="2"/>
        <v>305450</v>
      </c>
      <c r="F30" s="27">
        <f t="shared" si="3"/>
        <v>229080</v>
      </c>
      <c r="G30" s="30">
        <f t="shared" si="4"/>
        <v>10308930</v>
      </c>
    </row>
    <row r="31" spans="1:7" s="29" customFormat="1" ht="14.25">
      <c r="A31" s="26">
        <v>25</v>
      </c>
      <c r="B31" s="27">
        <v>1380000</v>
      </c>
      <c r="C31" s="27">
        <f t="shared" si="0"/>
        <v>124200</v>
      </c>
      <c r="D31" s="28">
        <f t="shared" si="1"/>
        <v>392610</v>
      </c>
      <c r="E31" s="27">
        <f t="shared" si="2"/>
        <v>314090</v>
      </c>
      <c r="F31" s="27">
        <f t="shared" si="3"/>
        <v>235560</v>
      </c>
      <c r="G31" s="30">
        <f t="shared" si="4"/>
        <v>10600530</v>
      </c>
    </row>
    <row r="32" spans="1:7" s="29" customFormat="1" ht="14.25">
      <c r="A32" s="26">
        <v>26</v>
      </c>
      <c r="B32" s="27">
        <v>1470000</v>
      </c>
      <c r="C32" s="27">
        <f t="shared" si="0"/>
        <v>132300</v>
      </c>
      <c r="D32" s="28">
        <f t="shared" si="1"/>
        <v>403410</v>
      </c>
      <c r="E32" s="27">
        <f t="shared" si="2"/>
        <v>322730</v>
      </c>
      <c r="F32" s="27">
        <f t="shared" si="3"/>
        <v>242040</v>
      </c>
      <c r="G32" s="30">
        <f t="shared" si="4"/>
        <v>10892130</v>
      </c>
    </row>
    <row r="33" spans="1:7" s="29" customFormat="1" ht="14.25">
      <c r="A33" s="26">
        <v>27</v>
      </c>
      <c r="B33" s="27">
        <v>1560000</v>
      </c>
      <c r="C33" s="27">
        <f t="shared" si="0"/>
        <v>140400</v>
      </c>
      <c r="D33" s="28">
        <f t="shared" si="1"/>
        <v>414210</v>
      </c>
      <c r="E33" s="27">
        <f t="shared" si="2"/>
        <v>331370</v>
      </c>
      <c r="F33" s="27">
        <f t="shared" si="3"/>
        <v>248520</v>
      </c>
      <c r="G33" s="30">
        <f t="shared" si="4"/>
        <v>11183730</v>
      </c>
    </row>
    <row r="34" spans="1:7" s="29" customFormat="1" ht="14.25">
      <c r="A34" s="26">
        <v>28</v>
      </c>
      <c r="B34" s="27">
        <v>1660000</v>
      </c>
      <c r="C34" s="27">
        <f t="shared" si="0"/>
        <v>149400</v>
      </c>
      <c r="D34" s="28">
        <f t="shared" si="1"/>
        <v>426210</v>
      </c>
      <c r="E34" s="27">
        <f t="shared" si="2"/>
        <v>340970</v>
      </c>
      <c r="F34" s="27">
        <f t="shared" si="3"/>
        <v>255720</v>
      </c>
      <c r="G34" s="30">
        <f t="shared" si="4"/>
        <v>11507730</v>
      </c>
    </row>
    <row r="35" spans="1:7" s="29" customFormat="1" ht="14.25">
      <c r="A35" s="26">
        <v>29</v>
      </c>
      <c r="B35" s="27">
        <v>1760000</v>
      </c>
      <c r="C35" s="27">
        <f t="shared" si="0"/>
        <v>158400</v>
      </c>
      <c r="D35" s="28">
        <f t="shared" si="1"/>
        <v>438210</v>
      </c>
      <c r="E35" s="27">
        <f t="shared" si="2"/>
        <v>350570</v>
      </c>
      <c r="F35" s="27">
        <f t="shared" si="3"/>
        <v>262920</v>
      </c>
      <c r="G35" s="30">
        <f t="shared" si="4"/>
        <v>11831730</v>
      </c>
    </row>
    <row r="36" spans="1:7" s="29" customFormat="1" ht="14.25">
      <c r="A36" s="26">
        <v>30</v>
      </c>
      <c r="B36" s="27">
        <v>1860000</v>
      </c>
      <c r="C36" s="27">
        <f t="shared" si="0"/>
        <v>167400</v>
      </c>
      <c r="D36" s="28">
        <f t="shared" si="1"/>
        <v>450210</v>
      </c>
      <c r="E36" s="27">
        <f t="shared" si="2"/>
        <v>360170</v>
      </c>
      <c r="F36" s="27">
        <f t="shared" si="3"/>
        <v>270120</v>
      </c>
      <c r="G36" s="30">
        <f t="shared" si="4"/>
        <v>12155730</v>
      </c>
    </row>
    <row r="37" spans="1:7" s="29" customFormat="1" ht="14.25">
      <c r="A37" s="26">
        <v>31</v>
      </c>
      <c r="B37" s="27">
        <v>1970000</v>
      </c>
      <c r="C37" s="27">
        <f t="shared" si="0"/>
        <v>177300</v>
      </c>
      <c r="D37" s="28">
        <f t="shared" si="1"/>
        <v>463410</v>
      </c>
      <c r="E37" s="27">
        <f t="shared" si="2"/>
        <v>370730</v>
      </c>
      <c r="F37" s="27">
        <f t="shared" si="3"/>
        <v>278040</v>
      </c>
      <c r="G37" s="30">
        <f t="shared" si="4"/>
        <v>12512130</v>
      </c>
    </row>
    <row r="38" spans="1:7" s="29" customFormat="1" ht="14.25">
      <c r="A38" s="26">
        <v>32</v>
      </c>
      <c r="B38" s="27">
        <v>2080000</v>
      </c>
      <c r="C38" s="27">
        <f t="shared" si="0"/>
        <v>187200</v>
      </c>
      <c r="D38" s="28">
        <f t="shared" si="1"/>
        <v>476610</v>
      </c>
      <c r="E38" s="27">
        <f t="shared" si="2"/>
        <v>381290</v>
      </c>
      <c r="F38" s="27">
        <f t="shared" si="3"/>
        <v>285960</v>
      </c>
      <c r="G38" s="30">
        <f t="shared" si="4"/>
        <v>12868530</v>
      </c>
    </row>
    <row r="39" spans="1:7" s="29" customFormat="1" ht="14.25">
      <c r="A39" s="26">
        <v>33</v>
      </c>
      <c r="B39" s="27">
        <v>2190000</v>
      </c>
      <c r="C39" s="27">
        <f t="shared" si="0"/>
        <v>197100</v>
      </c>
      <c r="D39" s="28">
        <f t="shared" si="1"/>
        <v>489810</v>
      </c>
      <c r="E39" s="27">
        <f t="shared" si="2"/>
        <v>391850</v>
      </c>
      <c r="F39" s="27">
        <f t="shared" si="3"/>
        <v>293880</v>
      </c>
      <c r="G39" s="30">
        <f t="shared" si="4"/>
        <v>13224930</v>
      </c>
    </row>
    <row r="40" spans="1:7" s="29" customFormat="1" ht="14.25">
      <c r="A40" s="26">
        <v>34</v>
      </c>
      <c r="B40" s="27">
        <v>2300000</v>
      </c>
      <c r="C40" s="27">
        <f t="shared" si="0"/>
        <v>207000</v>
      </c>
      <c r="D40" s="28">
        <f t="shared" si="1"/>
        <v>503010</v>
      </c>
      <c r="E40" s="27">
        <f t="shared" si="2"/>
        <v>402410</v>
      </c>
      <c r="F40" s="27">
        <f t="shared" si="3"/>
        <v>301800</v>
      </c>
      <c r="G40" s="30">
        <f t="shared" si="4"/>
        <v>13581330</v>
      </c>
    </row>
    <row r="41" spans="1:7" s="29" customFormat="1" ht="14.25">
      <c r="A41" s="26">
        <v>35</v>
      </c>
      <c r="B41" s="27">
        <v>2420000</v>
      </c>
      <c r="C41" s="27">
        <f t="shared" si="0"/>
        <v>217800</v>
      </c>
      <c r="D41" s="28">
        <f t="shared" si="1"/>
        <v>517410</v>
      </c>
      <c r="E41" s="27">
        <f t="shared" si="2"/>
        <v>413930</v>
      </c>
      <c r="F41" s="27">
        <f t="shared" si="3"/>
        <v>310440</v>
      </c>
      <c r="G41" s="30">
        <f t="shared" si="4"/>
        <v>13970130</v>
      </c>
    </row>
    <row r="42" spans="1:7" s="29" customFormat="1" ht="14.25">
      <c r="A42" s="26">
        <v>36</v>
      </c>
      <c r="B42" s="27">
        <v>2540000</v>
      </c>
      <c r="C42" s="27">
        <f t="shared" si="0"/>
        <v>228600</v>
      </c>
      <c r="D42" s="28">
        <f t="shared" si="1"/>
        <v>531810</v>
      </c>
      <c r="E42" s="27">
        <f t="shared" si="2"/>
        <v>425450</v>
      </c>
      <c r="F42" s="27">
        <f t="shared" si="3"/>
        <v>319080</v>
      </c>
      <c r="G42" s="30">
        <f t="shared" si="4"/>
        <v>14358930</v>
      </c>
    </row>
    <row r="43" spans="1:7" s="29" customFormat="1" ht="14.25">
      <c r="A43" s="26">
        <v>37</v>
      </c>
      <c r="B43" s="27">
        <v>2670000</v>
      </c>
      <c r="C43" s="27">
        <f t="shared" si="0"/>
        <v>240300</v>
      </c>
      <c r="D43" s="28">
        <f t="shared" si="1"/>
        <v>547410</v>
      </c>
      <c r="E43" s="27">
        <f t="shared" si="2"/>
        <v>437930</v>
      </c>
      <c r="F43" s="27">
        <f t="shared" si="3"/>
        <v>328440</v>
      </c>
      <c r="G43" s="30">
        <f t="shared" si="4"/>
        <v>14780130</v>
      </c>
    </row>
    <row r="44" spans="1:7" s="29" customFormat="1" ht="14.25">
      <c r="A44" s="26">
        <v>38</v>
      </c>
      <c r="B44" s="27">
        <v>2800000</v>
      </c>
      <c r="C44" s="27">
        <f t="shared" si="0"/>
        <v>252000</v>
      </c>
      <c r="D44" s="28">
        <f t="shared" si="1"/>
        <v>563010</v>
      </c>
      <c r="E44" s="27">
        <f t="shared" si="2"/>
        <v>450410</v>
      </c>
      <c r="F44" s="27">
        <f t="shared" si="3"/>
        <v>337800</v>
      </c>
      <c r="G44" s="30">
        <f t="shared" si="4"/>
        <v>15201330</v>
      </c>
    </row>
    <row r="45" spans="1:7" s="29" customFormat="1" ht="14.25">
      <c r="A45" s="26">
        <v>39</v>
      </c>
      <c r="B45" s="27">
        <v>2940000</v>
      </c>
      <c r="C45" s="27">
        <f t="shared" si="0"/>
        <v>264600</v>
      </c>
      <c r="D45" s="28">
        <f t="shared" si="1"/>
        <v>579810</v>
      </c>
      <c r="E45" s="27">
        <f t="shared" si="2"/>
        <v>463850</v>
      </c>
      <c r="F45" s="27">
        <f t="shared" si="3"/>
        <v>347880</v>
      </c>
      <c r="G45" s="30">
        <f t="shared" si="4"/>
        <v>15654930</v>
      </c>
    </row>
    <row r="46" spans="1:7" s="29" customFormat="1" ht="14.25">
      <c r="A46" s="26">
        <v>40</v>
      </c>
      <c r="B46" s="27">
        <v>3080000</v>
      </c>
      <c r="C46" s="27">
        <f t="shared" si="0"/>
        <v>277200</v>
      </c>
      <c r="D46" s="28">
        <f t="shared" si="1"/>
        <v>596610</v>
      </c>
      <c r="E46" s="27">
        <f t="shared" si="2"/>
        <v>477290</v>
      </c>
      <c r="F46" s="27">
        <f t="shared" si="3"/>
        <v>357960</v>
      </c>
      <c r="G46" s="30">
        <f t="shared" si="4"/>
        <v>16108530</v>
      </c>
    </row>
    <row r="47" spans="1:7" s="29" customFormat="1" ht="14.25">
      <c r="A47" s="26">
        <v>41</v>
      </c>
      <c r="B47" s="27">
        <v>3230000</v>
      </c>
      <c r="C47" s="27">
        <f t="shared" si="0"/>
        <v>290700</v>
      </c>
      <c r="D47" s="28">
        <f t="shared" si="1"/>
        <v>614610</v>
      </c>
      <c r="E47" s="27">
        <f t="shared" si="2"/>
        <v>491690</v>
      </c>
      <c r="F47" s="27">
        <f t="shared" si="3"/>
        <v>368760</v>
      </c>
      <c r="G47" s="30">
        <f t="shared" si="4"/>
        <v>16594530</v>
      </c>
    </row>
    <row r="48" spans="1:7" s="29" customFormat="1" ht="14.25">
      <c r="A48" s="26">
        <v>42</v>
      </c>
      <c r="B48" s="27">
        <v>3380000</v>
      </c>
      <c r="C48" s="27">
        <f t="shared" si="0"/>
        <v>304200</v>
      </c>
      <c r="D48" s="28">
        <f t="shared" si="1"/>
        <v>632610</v>
      </c>
      <c r="E48" s="27">
        <f t="shared" si="2"/>
        <v>506090</v>
      </c>
      <c r="F48" s="27">
        <f t="shared" si="3"/>
        <v>379560</v>
      </c>
      <c r="G48" s="30">
        <f t="shared" si="4"/>
        <v>17080530</v>
      </c>
    </row>
    <row r="49" spans="1:7" s="29" customFormat="1" ht="14.25">
      <c r="A49" s="26">
        <v>43</v>
      </c>
      <c r="B49" s="27">
        <v>3600000</v>
      </c>
      <c r="C49" s="27">
        <f t="shared" si="0"/>
        <v>324000</v>
      </c>
      <c r="D49" s="28">
        <f t="shared" si="1"/>
        <v>659010</v>
      </c>
      <c r="E49" s="27">
        <f t="shared" si="2"/>
        <v>527210</v>
      </c>
      <c r="F49" s="27">
        <f t="shared" si="3"/>
        <v>395400</v>
      </c>
      <c r="G49" s="30">
        <f t="shared" si="4"/>
        <v>17793330</v>
      </c>
    </row>
    <row r="50" spans="1:7" s="29" customFormat="1" ht="14.25">
      <c r="A50" s="26">
        <v>44</v>
      </c>
      <c r="B50" s="27">
        <v>3680000</v>
      </c>
      <c r="C50" s="27">
        <f t="shared" si="0"/>
        <v>331200</v>
      </c>
      <c r="D50" s="28">
        <f t="shared" si="1"/>
        <v>668610</v>
      </c>
      <c r="E50" s="27">
        <f t="shared" si="2"/>
        <v>534890</v>
      </c>
      <c r="F50" s="27">
        <f t="shared" si="3"/>
        <v>401160</v>
      </c>
      <c r="G50" s="30">
        <f t="shared" si="4"/>
        <v>18052530</v>
      </c>
    </row>
    <row r="51" spans="1:7" s="29" customFormat="1" ht="14.25">
      <c r="A51" s="26">
        <v>45</v>
      </c>
      <c r="B51" s="27">
        <v>3750000</v>
      </c>
      <c r="C51" s="27">
        <f t="shared" si="0"/>
        <v>337500</v>
      </c>
      <c r="D51" s="28">
        <f t="shared" si="1"/>
        <v>677010</v>
      </c>
      <c r="E51" s="27">
        <f t="shared" si="2"/>
        <v>541610</v>
      </c>
      <c r="F51" s="27">
        <f t="shared" si="3"/>
        <v>406200</v>
      </c>
      <c r="G51" s="30">
        <f t="shared" si="4"/>
        <v>18279330</v>
      </c>
    </row>
    <row r="52" spans="1:7" s="29" customFormat="1" ht="15" thickBot="1">
      <c r="A52" s="34">
        <v>46</v>
      </c>
      <c r="B52" s="61">
        <v>3890000</v>
      </c>
      <c r="C52" s="35">
        <f t="shared" si="0"/>
        <v>350100</v>
      </c>
      <c r="D52" s="35">
        <f t="shared" si="1"/>
        <v>693810</v>
      </c>
      <c r="E52" s="33">
        <f t="shared" si="2"/>
        <v>555050</v>
      </c>
      <c r="F52" s="33">
        <f t="shared" si="3"/>
        <v>416280</v>
      </c>
      <c r="G52" s="58">
        <f t="shared" si="4"/>
        <v>18732930</v>
      </c>
    </row>
    <row r="53" ht="14.25" thickTop="1"/>
    <row r="54" spans="1:7" ht="90.75" customHeight="1">
      <c r="A54" s="11" t="s">
        <v>0</v>
      </c>
      <c r="B54" s="64" t="s">
        <v>82</v>
      </c>
      <c r="C54" s="64"/>
      <c r="D54" s="64"/>
      <c r="E54" s="64"/>
      <c r="F54" s="64"/>
      <c r="G54" s="64"/>
    </row>
    <row r="55" spans="2:4" ht="13.5">
      <c r="B55" s="9" t="s">
        <v>69</v>
      </c>
      <c r="C55" s="8" t="s">
        <v>61</v>
      </c>
      <c r="D55" s="8" t="s">
        <v>62</v>
      </c>
    </row>
    <row r="56" spans="2:4" ht="13.5">
      <c r="B56" s="8" t="s">
        <v>63</v>
      </c>
      <c r="C56" s="8">
        <v>236360</v>
      </c>
      <c r="D56" s="8">
        <v>0</v>
      </c>
    </row>
    <row r="57" spans="2:4" ht="13.5">
      <c r="B57" s="8" t="s">
        <v>64</v>
      </c>
      <c r="C57" s="8">
        <v>157540</v>
      </c>
      <c r="D57" s="8">
        <v>0</v>
      </c>
    </row>
    <row r="58" spans="2:4" ht="13.5">
      <c r="B58" s="8" t="s">
        <v>65</v>
      </c>
      <c r="C58" s="8">
        <v>157540</v>
      </c>
      <c r="D58" s="8">
        <v>0</v>
      </c>
    </row>
    <row r="59" ht="13.5">
      <c r="C59" s="1">
        <f>(C56*D56+C57*D57+C58*D58)/12</f>
        <v>0</v>
      </c>
    </row>
  </sheetData>
  <sheetProtection/>
  <mergeCells count="7">
    <mergeCell ref="F5:F6"/>
    <mergeCell ref="G5:G6"/>
    <mergeCell ref="B54:G54"/>
    <mergeCell ref="A5:A6"/>
    <mergeCell ref="B5:B6"/>
    <mergeCell ref="D5:D6"/>
    <mergeCell ref="E5:E6"/>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K60"/>
  <sheetViews>
    <sheetView zoomScalePageLayoutView="0" workbookViewId="0" topLeftCell="A13">
      <selection activeCell="C48" sqref="C48"/>
    </sheetView>
  </sheetViews>
  <sheetFormatPr defaultColWidth="9.00390625" defaultRowHeight="14.25"/>
  <cols>
    <col min="1" max="1" width="4.75390625" style="1" customWidth="1"/>
    <col min="2" max="6" width="18.50390625" style="1" customWidth="1"/>
    <col min="7" max="7" width="14.625" style="1" customWidth="1"/>
    <col min="8" max="8" width="12.75390625" style="0" hidden="1" customWidth="1"/>
    <col min="9" max="9" width="7.875" style="0" hidden="1" customWidth="1"/>
    <col min="10" max="12" width="0" style="0" hidden="1" customWidth="1"/>
  </cols>
  <sheetData>
    <row r="1" ht="13.5"/>
    <row r="2" spans="2:3" ht="13.5">
      <c r="B2" s="2"/>
      <c r="C2" s="2"/>
    </row>
    <row r="3" spans="1:3" ht="13.5">
      <c r="A3" s="3" t="s">
        <v>1</v>
      </c>
      <c r="B3" s="2"/>
      <c r="C3" s="2"/>
    </row>
    <row r="4" spans="2:6" ht="14.25" thickBot="1">
      <c r="B4" s="1">
        <v>1891771</v>
      </c>
      <c r="F4" s="23" t="s">
        <v>49</v>
      </c>
    </row>
    <row r="5" spans="1:7" ht="15" customHeight="1" thickTop="1">
      <c r="A5" s="76" t="s">
        <v>71</v>
      </c>
      <c r="B5" s="78" t="s">
        <v>68</v>
      </c>
      <c r="C5" s="43" t="s">
        <v>55</v>
      </c>
      <c r="D5" s="80" t="s">
        <v>50</v>
      </c>
      <c r="E5" s="80"/>
      <c r="F5" s="81"/>
      <c r="G5"/>
    </row>
    <row r="6" spans="1:7" ht="14.25">
      <c r="A6" s="77"/>
      <c r="B6" s="79"/>
      <c r="C6" s="47" t="s">
        <v>60</v>
      </c>
      <c r="D6" s="48" t="s">
        <v>51</v>
      </c>
      <c r="E6" s="48" t="s">
        <v>52</v>
      </c>
      <c r="F6" s="49" t="s">
        <v>53</v>
      </c>
      <c r="G6"/>
    </row>
    <row r="7" spans="1:10" s="29" customFormat="1" ht="14.25">
      <c r="A7" s="52">
        <v>1</v>
      </c>
      <c r="B7" s="50">
        <v>240000</v>
      </c>
      <c r="C7" s="46">
        <f aca="true" t="shared" si="0" ref="C7:C52">B7*0.09</f>
        <v>21600</v>
      </c>
      <c r="D7" s="46">
        <f>ROUNDDOWN(IF((1.44*($B$4+$B7)*0.4/12)+$C$59&gt;$B7,$B7,(1.44*($B$4+$B7)*0.4/12)+$C$59),-1)</f>
        <v>102320</v>
      </c>
      <c r="E7" s="46">
        <f>ROUNDDOWN(IF(((2.4*($B$4+0.75*$B7)*1/15)+(1.8*($B$4+$B7)*9/15)+(1.5*($B$4+$B7)*1/15)+(1.485*($B$4+$B7)*1/15)+(1.47*($B$4+$B7)*1/15)+(1.455*($B$4+$B7)*1/15)+(1.44*($B$4+$B7)*1/15))*0.5/12+$C$59&gt;B7,B7,((2.4*($B$4+0.75*$B7)*1/15)+(1.8*($B$4+$B7)*9/15)+(1.5*($B$4+$B7)*1/15)+(1.485*($B$4+$B7)*1/15)+(1.47*($B$4+$B7)*1/15)+(1.455*($B$4+$B7)*1/15)+(1.44*($B$4+$B7)*1/15))*0.5/12+$C$59),-1)</f>
        <v>153260</v>
      </c>
      <c r="F7" s="54">
        <f>ROUNDDOWN(IF(((2.4*($B$4+0.75*$B7)*6/20)+(1.8*($B$4+$B7)*9/20)+(1.5*($B$4+$B7)*1/20)+(1.485*($B$4+$B7)*1/20)+(1.47*($B$4+$B7)*1/20)+(1.455*($B$4+$B7)*1/20)+(1.44*($B$4+$B7)*1/20))*0.6/12+$C$59&gt;B7,B7,((2.4*($B$4+0.75*$B7)*6/20)+(1.8*($B$4+$B7)*9/20)+(1.5*($B$4+$B7)*1/20)+(1.485*($B$4+$B7)*1/20)+(1.47*($B$4+$B7)*1/20)+(1.455*($B$4+$B7)*1/20)+(1.44*($B$4+$B7)*1/20))*0.6/12+$C$59),-1)</f>
        <v>200090</v>
      </c>
      <c r="H7" s="17"/>
      <c r="I7" s="14" t="s">
        <v>37</v>
      </c>
      <c r="J7" s="14"/>
    </row>
    <row r="8" spans="1:11" s="29" customFormat="1" ht="14.25">
      <c r="A8" s="53">
        <v>2</v>
      </c>
      <c r="B8" s="51">
        <v>250000</v>
      </c>
      <c r="C8" s="44">
        <f t="shared" si="0"/>
        <v>22500</v>
      </c>
      <c r="D8" s="46">
        <f aca="true" t="shared" si="1" ref="D8:D52">ROUNDDOWN(IF((1.44*($B$4+$B8)*0.4/12)+$C$59&gt;$B8,$B8,(1.44*($B$4+$B8)*0.4/12)+$C$59),-1)</f>
        <v>102800</v>
      </c>
      <c r="E8" s="46">
        <f aca="true" t="shared" si="2" ref="E8:E52">ROUNDDOWN(IF(((2.4*($B$4+0.75*$B8)*1/15)+(1.8*($B$4+$B8)*9/15)+(1.5*($B$4+$B8)*1/15)+(1.485*($B$4+$B8)*1/15)+(1.47*($B$4+$B8)*1/15)+(1.455*($B$4+$B8)*1/15)+(1.44*($B$4+$B8)*1/15))*0.5/12+$C$59&gt;B8,B8,((2.4*($B$4+0.75*$B8)*1/15)+(1.8*($B$4+$B8)*9/15)+(1.5*($B$4+$B8)*1/15)+(1.485*($B$4+$B8)*1/15)+(1.47*($B$4+$B8)*1/15)+(1.455*($B$4+$B8)*1/15)+(1.44*($B$4+$B8)*1/15))*0.5/12+$C$59),-1)</f>
        <v>153960</v>
      </c>
      <c r="F8" s="54">
        <f aca="true" t="shared" si="3" ref="F8:F52">ROUNDDOWN(IF(((2.4*($B$4+0.75*$B8)*6/20)+(1.8*($B$4+$B8)*9/20)+(1.5*($B$4+$B8)*1/20)+(1.485*($B$4+$B8)*1/20)+(1.47*($B$4+$B8)*1/20)+(1.455*($B$4+$B8)*1/20)+(1.44*($B$4+$B8)*1/20))*0.6/12+$C$59&gt;B8,B8,((2.4*($B$4+0.75*$B8)*6/20)+(1.8*($B$4+$B8)*9/20)+(1.5*($B$4+$B8)*1/20)+(1.485*($B$4+$B8)*1/20)+(1.47*($B$4+$B8)*1/20)+(1.455*($B$4+$B8)*1/20)+(1.44*($B$4+$B8)*1/20))*0.6/12+$C$59),-1)</f>
        <v>200950</v>
      </c>
      <c r="H8" s="14" t="s">
        <v>36</v>
      </c>
      <c r="I8" s="22">
        <v>2.4</v>
      </c>
      <c r="J8" s="14">
        <v>1</v>
      </c>
      <c r="K8" s="14">
        <v>6</v>
      </c>
    </row>
    <row r="9" spans="1:11" s="29" customFormat="1" ht="14.25">
      <c r="A9" s="53">
        <v>3</v>
      </c>
      <c r="B9" s="51">
        <v>260000</v>
      </c>
      <c r="C9" s="44">
        <f t="shared" si="0"/>
        <v>23400</v>
      </c>
      <c r="D9" s="46">
        <f t="shared" si="1"/>
        <v>103280</v>
      </c>
      <c r="E9" s="46">
        <f t="shared" si="2"/>
        <v>154670</v>
      </c>
      <c r="F9" s="54">
        <f t="shared" si="3"/>
        <v>201800</v>
      </c>
      <c r="H9" s="14" t="s">
        <v>72</v>
      </c>
      <c r="I9" s="22">
        <v>1.8</v>
      </c>
      <c r="J9" s="14">
        <v>1</v>
      </c>
      <c r="K9" s="14">
        <v>1</v>
      </c>
    </row>
    <row r="10" spans="1:11" s="29" customFormat="1" ht="14.25">
      <c r="A10" s="52">
        <v>4</v>
      </c>
      <c r="B10" s="51">
        <v>270000</v>
      </c>
      <c r="C10" s="44">
        <f t="shared" si="0"/>
        <v>24300</v>
      </c>
      <c r="D10" s="46">
        <f t="shared" si="1"/>
        <v>103760</v>
      </c>
      <c r="E10" s="46">
        <f t="shared" si="2"/>
        <v>155370</v>
      </c>
      <c r="F10" s="54">
        <f t="shared" si="3"/>
        <v>202660</v>
      </c>
      <c r="H10" s="14" t="s">
        <v>73</v>
      </c>
      <c r="I10" s="22">
        <v>1.8</v>
      </c>
      <c r="J10" s="14">
        <v>1</v>
      </c>
      <c r="K10" s="14">
        <v>1</v>
      </c>
    </row>
    <row r="11" spans="1:11" s="29" customFormat="1" ht="14.25">
      <c r="A11" s="53">
        <v>5</v>
      </c>
      <c r="B11" s="51">
        <v>290000</v>
      </c>
      <c r="C11" s="44">
        <f t="shared" si="0"/>
        <v>26100</v>
      </c>
      <c r="D11" s="46">
        <f t="shared" si="1"/>
        <v>104720</v>
      </c>
      <c r="E11" s="46">
        <f t="shared" si="2"/>
        <v>156780</v>
      </c>
      <c r="F11" s="54">
        <f t="shared" si="3"/>
        <v>204380</v>
      </c>
      <c r="H11" s="14" t="s">
        <v>74</v>
      </c>
      <c r="I11" s="22">
        <v>1.8</v>
      </c>
      <c r="J11" s="14">
        <v>1</v>
      </c>
      <c r="K11" s="14">
        <v>1</v>
      </c>
    </row>
    <row r="12" spans="1:11" s="29" customFormat="1" ht="14.25">
      <c r="A12" s="53">
        <v>6</v>
      </c>
      <c r="B12" s="51">
        <v>310000</v>
      </c>
      <c r="C12" s="44">
        <f t="shared" si="0"/>
        <v>27900</v>
      </c>
      <c r="D12" s="46">
        <f t="shared" si="1"/>
        <v>105680</v>
      </c>
      <c r="E12" s="46">
        <f t="shared" si="2"/>
        <v>158190</v>
      </c>
      <c r="F12" s="54">
        <f t="shared" si="3"/>
        <v>206100</v>
      </c>
      <c r="H12" s="14" t="s">
        <v>75</v>
      </c>
      <c r="I12" s="22">
        <v>1.8</v>
      </c>
      <c r="J12" s="14">
        <v>1</v>
      </c>
      <c r="K12" s="14">
        <v>1</v>
      </c>
    </row>
    <row r="13" spans="1:11" s="29" customFormat="1" ht="14.25">
      <c r="A13" s="52">
        <v>7</v>
      </c>
      <c r="B13" s="51">
        <v>340000</v>
      </c>
      <c r="C13" s="44">
        <f t="shared" si="0"/>
        <v>30600</v>
      </c>
      <c r="D13" s="46">
        <f t="shared" si="1"/>
        <v>107120</v>
      </c>
      <c r="E13" s="46">
        <f t="shared" si="2"/>
        <v>160300</v>
      </c>
      <c r="F13" s="54">
        <f t="shared" si="3"/>
        <v>208670</v>
      </c>
      <c r="H13" s="14" t="s">
        <v>76</v>
      </c>
      <c r="I13" s="22">
        <v>1.8</v>
      </c>
      <c r="J13" s="14">
        <v>1</v>
      </c>
      <c r="K13" s="14">
        <v>1</v>
      </c>
    </row>
    <row r="14" spans="1:11" s="29" customFormat="1" ht="14.25">
      <c r="A14" s="53">
        <v>8</v>
      </c>
      <c r="B14" s="51">
        <v>370000</v>
      </c>
      <c r="C14" s="44">
        <f t="shared" si="0"/>
        <v>33300</v>
      </c>
      <c r="D14" s="46">
        <f t="shared" si="1"/>
        <v>108560</v>
      </c>
      <c r="E14" s="46">
        <f t="shared" si="2"/>
        <v>162410</v>
      </c>
      <c r="F14" s="54">
        <f t="shared" si="3"/>
        <v>211250</v>
      </c>
      <c r="H14" s="14" t="s">
        <v>77</v>
      </c>
      <c r="I14" s="22">
        <v>1.8</v>
      </c>
      <c r="J14" s="42">
        <v>1</v>
      </c>
      <c r="K14" s="42">
        <v>1</v>
      </c>
    </row>
    <row r="15" spans="1:11" s="29" customFormat="1" ht="14.25">
      <c r="A15" s="53">
        <v>9</v>
      </c>
      <c r="B15" s="51">
        <v>400000</v>
      </c>
      <c r="C15" s="44">
        <f t="shared" si="0"/>
        <v>36000</v>
      </c>
      <c r="D15" s="46">
        <f t="shared" si="1"/>
        <v>110000</v>
      </c>
      <c r="E15" s="46">
        <f t="shared" si="2"/>
        <v>164530</v>
      </c>
      <c r="F15" s="54">
        <f t="shared" si="3"/>
        <v>213830</v>
      </c>
      <c r="H15" s="14" t="s">
        <v>78</v>
      </c>
      <c r="I15" s="22">
        <v>1.8</v>
      </c>
      <c r="J15" s="14">
        <v>1</v>
      </c>
      <c r="K15" s="14">
        <v>1</v>
      </c>
    </row>
    <row r="16" spans="1:11" s="29" customFormat="1" ht="14.25">
      <c r="A16" s="52">
        <v>10</v>
      </c>
      <c r="B16" s="51">
        <v>440000</v>
      </c>
      <c r="C16" s="44">
        <f t="shared" si="0"/>
        <v>39600</v>
      </c>
      <c r="D16" s="46">
        <f t="shared" si="1"/>
        <v>111920</v>
      </c>
      <c r="E16" s="46">
        <f t="shared" si="2"/>
        <v>167340</v>
      </c>
      <c r="F16" s="54">
        <f t="shared" si="3"/>
        <v>217260</v>
      </c>
      <c r="H16" s="14" t="s">
        <v>79</v>
      </c>
      <c r="I16" s="22">
        <v>1.8</v>
      </c>
      <c r="J16" s="14">
        <v>1</v>
      </c>
      <c r="K16" s="14">
        <v>1</v>
      </c>
    </row>
    <row r="17" spans="1:11" s="29" customFormat="1" ht="14.25">
      <c r="A17" s="53">
        <v>11</v>
      </c>
      <c r="B17" s="51">
        <v>480000</v>
      </c>
      <c r="C17" s="44">
        <f t="shared" si="0"/>
        <v>43200</v>
      </c>
      <c r="D17" s="46">
        <f t="shared" si="1"/>
        <v>113840</v>
      </c>
      <c r="E17" s="46">
        <f t="shared" si="2"/>
        <v>170160</v>
      </c>
      <c r="F17" s="54">
        <f t="shared" si="3"/>
        <v>220700</v>
      </c>
      <c r="H17" s="14" t="s">
        <v>38</v>
      </c>
      <c r="I17" s="22">
        <v>1.8</v>
      </c>
      <c r="J17" s="14">
        <v>1</v>
      </c>
      <c r="K17" s="14">
        <v>1</v>
      </c>
    </row>
    <row r="18" spans="1:11" s="29" customFormat="1" ht="14.25">
      <c r="A18" s="53">
        <v>12</v>
      </c>
      <c r="B18" s="51">
        <v>520000</v>
      </c>
      <c r="C18" s="44">
        <f t="shared" si="0"/>
        <v>46800</v>
      </c>
      <c r="D18" s="46">
        <f t="shared" si="1"/>
        <v>115760</v>
      </c>
      <c r="E18" s="46">
        <f t="shared" si="2"/>
        <v>172980</v>
      </c>
      <c r="F18" s="54">
        <f t="shared" si="3"/>
        <v>224130</v>
      </c>
      <c r="H18" s="14" t="s">
        <v>39</v>
      </c>
      <c r="I18" s="22">
        <v>1.5</v>
      </c>
      <c r="J18" s="14">
        <v>1</v>
      </c>
      <c r="K18" s="14">
        <v>1</v>
      </c>
    </row>
    <row r="19" spans="1:11" s="29" customFormat="1" ht="14.25">
      <c r="A19" s="52">
        <v>13</v>
      </c>
      <c r="B19" s="51">
        <v>570000</v>
      </c>
      <c r="C19" s="44">
        <f t="shared" si="0"/>
        <v>51300</v>
      </c>
      <c r="D19" s="46">
        <f t="shared" si="1"/>
        <v>118160</v>
      </c>
      <c r="E19" s="46">
        <f t="shared" si="2"/>
        <v>176500</v>
      </c>
      <c r="F19" s="54">
        <f t="shared" si="3"/>
        <v>228430</v>
      </c>
      <c r="H19" s="14" t="s">
        <v>9</v>
      </c>
      <c r="I19" s="22">
        <v>1.485</v>
      </c>
      <c r="J19" s="14">
        <v>1</v>
      </c>
      <c r="K19" s="14">
        <v>1</v>
      </c>
    </row>
    <row r="20" spans="1:11" s="29" customFormat="1" ht="14.25">
      <c r="A20" s="53">
        <v>14</v>
      </c>
      <c r="B20" s="51">
        <v>620000</v>
      </c>
      <c r="C20" s="44">
        <f t="shared" si="0"/>
        <v>55800</v>
      </c>
      <c r="D20" s="46">
        <f t="shared" si="1"/>
        <v>120560</v>
      </c>
      <c r="E20" s="46">
        <f t="shared" si="2"/>
        <v>180020</v>
      </c>
      <c r="F20" s="54">
        <f t="shared" si="3"/>
        <v>232720</v>
      </c>
      <c r="H20" s="14" t="s">
        <v>10</v>
      </c>
      <c r="I20" s="22">
        <v>1.47</v>
      </c>
      <c r="J20" s="14">
        <v>1</v>
      </c>
      <c r="K20" s="14">
        <v>1</v>
      </c>
    </row>
    <row r="21" spans="1:11" s="29" customFormat="1" ht="14.25">
      <c r="A21" s="53">
        <v>15</v>
      </c>
      <c r="B21" s="51">
        <v>670000</v>
      </c>
      <c r="C21" s="44">
        <f t="shared" si="0"/>
        <v>60300</v>
      </c>
      <c r="D21" s="46">
        <f t="shared" si="1"/>
        <v>122960</v>
      </c>
      <c r="E21" s="46">
        <f t="shared" si="2"/>
        <v>183540</v>
      </c>
      <c r="F21" s="54">
        <f t="shared" si="3"/>
        <v>237010</v>
      </c>
      <c r="H21" s="14" t="s">
        <v>11</v>
      </c>
      <c r="I21" s="22">
        <v>1.455</v>
      </c>
      <c r="J21" s="14">
        <v>1</v>
      </c>
      <c r="K21" s="14">
        <v>1</v>
      </c>
    </row>
    <row r="22" spans="1:11" s="29" customFormat="1" ht="14.25">
      <c r="A22" s="52">
        <v>16</v>
      </c>
      <c r="B22" s="51">
        <v>730000</v>
      </c>
      <c r="C22" s="44">
        <f t="shared" si="0"/>
        <v>65700</v>
      </c>
      <c r="D22" s="46">
        <f t="shared" si="1"/>
        <v>125840</v>
      </c>
      <c r="E22" s="46">
        <f t="shared" si="2"/>
        <v>187760</v>
      </c>
      <c r="F22" s="54">
        <f t="shared" si="3"/>
        <v>242170</v>
      </c>
      <c r="H22" s="42" t="s">
        <v>12</v>
      </c>
      <c r="I22" s="42">
        <v>1.44</v>
      </c>
      <c r="J22" s="14">
        <v>1</v>
      </c>
      <c r="K22" s="14">
        <v>1</v>
      </c>
    </row>
    <row r="23" spans="1:10" s="29" customFormat="1" ht="14.25">
      <c r="A23" s="53">
        <v>17</v>
      </c>
      <c r="B23" s="51">
        <v>790000</v>
      </c>
      <c r="C23" s="44">
        <f t="shared" si="0"/>
        <v>71100</v>
      </c>
      <c r="D23" s="46">
        <f t="shared" si="1"/>
        <v>128720</v>
      </c>
      <c r="E23" s="46">
        <f t="shared" si="2"/>
        <v>191990</v>
      </c>
      <c r="F23" s="54">
        <f t="shared" si="3"/>
        <v>247320</v>
      </c>
      <c r="H23" s="14" t="s">
        <v>13</v>
      </c>
      <c r="I23" s="22">
        <v>1.425</v>
      </c>
      <c r="J23" s="14"/>
    </row>
    <row r="24" spans="1:10" s="29" customFormat="1" ht="14.25">
      <c r="A24" s="53">
        <v>18</v>
      </c>
      <c r="B24" s="51">
        <v>850000</v>
      </c>
      <c r="C24" s="44">
        <f t="shared" si="0"/>
        <v>76500</v>
      </c>
      <c r="D24" s="46">
        <f t="shared" si="1"/>
        <v>131600</v>
      </c>
      <c r="E24" s="46">
        <f t="shared" si="2"/>
        <v>196210</v>
      </c>
      <c r="F24" s="54">
        <f t="shared" si="3"/>
        <v>252470</v>
      </c>
      <c r="H24" s="14" t="s">
        <v>14</v>
      </c>
      <c r="I24" s="22">
        <v>1.41</v>
      </c>
      <c r="J24" s="14"/>
    </row>
    <row r="25" spans="1:10" s="29" customFormat="1" ht="14.25">
      <c r="A25" s="52">
        <v>19</v>
      </c>
      <c r="B25" s="51">
        <v>920000</v>
      </c>
      <c r="C25" s="44">
        <f t="shared" si="0"/>
        <v>82800</v>
      </c>
      <c r="D25" s="46">
        <f t="shared" si="1"/>
        <v>134960</v>
      </c>
      <c r="E25" s="46">
        <f t="shared" si="2"/>
        <v>201140</v>
      </c>
      <c r="F25" s="54">
        <f t="shared" si="3"/>
        <v>258480</v>
      </c>
      <c r="H25" s="14" t="s">
        <v>15</v>
      </c>
      <c r="I25" s="22">
        <v>1.395</v>
      </c>
      <c r="J25" s="14"/>
    </row>
    <row r="26" spans="1:10" s="29" customFormat="1" ht="14.25">
      <c r="A26" s="53">
        <v>20</v>
      </c>
      <c r="B26" s="51">
        <v>990000</v>
      </c>
      <c r="C26" s="44">
        <f t="shared" si="0"/>
        <v>89100</v>
      </c>
      <c r="D26" s="46">
        <f t="shared" si="1"/>
        <v>138320</v>
      </c>
      <c r="E26" s="46">
        <f t="shared" si="2"/>
        <v>206070</v>
      </c>
      <c r="F26" s="54">
        <f t="shared" si="3"/>
        <v>264490</v>
      </c>
      <c r="H26" s="14" t="s">
        <v>16</v>
      </c>
      <c r="I26" s="22">
        <v>1.38</v>
      </c>
      <c r="J26" s="14"/>
    </row>
    <row r="27" spans="1:10" s="29" customFormat="1" ht="14.25">
      <c r="A27" s="53">
        <v>21</v>
      </c>
      <c r="B27" s="51">
        <v>1060000</v>
      </c>
      <c r="C27" s="44">
        <f t="shared" si="0"/>
        <v>95400</v>
      </c>
      <c r="D27" s="46">
        <f t="shared" si="1"/>
        <v>141680</v>
      </c>
      <c r="E27" s="46">
        <f t="shared" si="2"/>
        <v>211000</v>
      </c>
      <c r="F27" s="54">
        <f t="shared" si="3"/>
        <v>270500</v>
      </c>
      <c r="H27" s="14" t="s">
        <v>17</v>
      </c>
      <c r="I27" s="22">
        <v>1.365</v>
      </c>
      <c r="J27" s="14"/>
    </row>
    <row r="28" spans="1:10" s="29" customFormat="1" ht="14.25">
      <c r="A28" s="52">
        <v>22</v>
      </c>
      <c r="B28" s="51">
        <v>1130000</v>
      </c>
      <c r="C28" s="44">
        <f t="shared" si="0"/>
        <v>101700</v>
      </c>
      <c r="D28" s="46">
        <f t="shared" si="1"/>
        <v>145040</v>
      </c>
      <c r="E28" s="46">
        <f t="shared" si="2"/>
        <v>215930</v>
      </c>
      <c r="F28" s="54">
        <f t="shared" si="3"/>
        <v>276520</v>
      </c>
      <c r="H28" s="14" t="s">
        <v>18</v>
      </c>
      <c r="I28" s="22">
        <v>1.35</v>
      </c>
      <c r="J28" s="14"/>
    </row>
    <row r="29" spans="1:10" s="29" customFormat="1" ht="14.25">
      <c r="A29" s="53">
        <v>23</v>
      </c>
      <c r="B29" s="51">
        <v>1210000</v>
      </c>
      <c r="C29" s="44">
        <f t="shared" si="0"/>
        <v>108900</v>
      </c>
      <c r="D29" s="46">
        <f t="shared" si="1"/>
        <v>148880</v>
      </c>
      <c r="E29" s="46">
        <f t="shared" si="2"/>
        <v>221560</v>
      </c>
      <c r="F29" s="54">
        <f t="shared" si="3"/>
        <v>283390</v>
      </c>
      <c r="H29" s="14" t="s">
        <v>19</v>
      </c>
      <c r="I29" s="22">
        <v>1.335</v>
      </c>
      <c r="J29" s="14"/>
    </row>
    <row r="30" spans="1:10" s="29" customFormat="1" ht="14.25">
      <c r="A30" s="53">
        <v>24</v>
      </c>
      <c r="B30" s="51">
        <v>1290000</v>
      </c>
      <c r="C30" s="44">
        <f t="shared" si="0"/>
        <v>116100</v>
      </c>
      <c r="D30" s="46">
        <f t="shared" si="1"/>
        <v>152720</v>
      </c>
      <c r="E30" s="46">
        <f t="shared" si="2"/>
        <v>227200</v>
      </c>
      <c r="F30" s="54">
        <f t="shared" si="3"/>
        <v>290260</v>
      </c>
      <c r="H30" s="14" t="s">
        <v>20</v>
      </c>
      <c r="I30" s="22">
        <v>1.32</v>
      </c>
      <c r="J30" s="14"/>
    </row>
    <row r="31" spans="1:9" s="29" customFormat="1" ht="14.25">
      <c r="A31" s="52">
        <v>25</v>
      </c>
      <c r="B31" s="51">
        <v>1380000</v>
      </c>
      <c r="C31" s="44">
        <f t="shared" si="0"/>
        <v>124200</v>
      </c>
      <c r="D31" s="46">
        <f t="shared" si="1"/>
        <v>157040</v>
      </c>
      <c r="E31" s="46">
        <f t="shared" si="2"/>
        <v>233540</v>
      </c>
      <c r="F31" s="54">
        <f t="shared" si="3"/>
        <v>297980</v>
      </c>
      <c r="H31" s="14" t="s">
        <v>21</v>
      </c>
      <c r="I31" s="22">
        <v>1.305</v>
      </c>
    </row>
    <row r="32" spans="1:9" s="29" customFormat="1" ht="14.25">
      <c r="A32" s="53">
        <v>26</v>
      </c>
      <c r="B32" s="51">
        <v>1470000</v>
      </c>
      <c r="C32" s="44">
        <f t="shared" si="0"/>
        <v>132300</v>
      </c>
      <c r="D32" s="46">
        <f t="shared" si="1"/>
        <v>161360</v>
      </c>
      <c r="E32" s="46">
        <f t="shared" si="2"/>
        <v>239870</v>
      </c>
      <c r="F32" s="54">
        <f t="shared" si="3"/>
        <v>305710</v>
      </c>
      <c r="H32" s="14" t="s">
        <v>23</v>
      </c>
      <c r="I32" s="22">
        <v>1.275</v>
      </c>
    </row>
    <row r="33" spans="1:9" s="29" customFormat="1" ht="14.25">
      <c r="A33" s="53">
        <v>27</v>
      </c>
      <c r="B33" s="51">
        <v>1560000</v>
      </c>
      <c r="C33" s="44">
        <f t="shared" si="0"/>
        <v>140400</v>
      </c>
      <c r="D33" s="46">
        <f t="shared" si="1"/>
        <v>165680</v>
      </c>
      <c r="E33" s="46">
        <f t="shared" si="2"/>
        <v>246210</v>
      </c>
      <c r="F33" s="54">
        <f t="shared" si="3"/>
        <v>313440</v>
      </c>
      <c r="H33" s="14" t="s">
        <v>24</v>
      </c>
      <c r="I33" s="22">
        <v>1.26</v>
      </c>
    </row>
    <row r="34" spans="1:9" s="29" customFormat="1" ht="14.25">
      <c r="A34" s="52">
        <v>28</v>
      </c>
      <c r="B34" s="51">
        <v>1660000</v>
      </c>
      <c r="C34" s="44">
        <f t="shared" si="0"/>
        <v>149400</v>
      </c>
      <c r="D34" s="46">
        <f t="shared" si="1"/>
        <v>170480</v>
      </c>
      <c r="E34" s="46">
        <f t="shared" si="2"/>
        <v>253250</v>
      </c>
      <c r="F34" s="54">
        <f t="shared" si="3"/>
        <v>322030</v>
      </c>
      <c r="H34" s="14" t="s">
        <v>25</v>
      </c>
      <c r="I34" s="22">
        <v>1.245</v>
      </c>
    </row>
    <row r="35" spans="1:9" s="29" customFormat="1" ht="14.25">
      <c r="A35" s="53">
        <v>29</v>
      </c>
      <c r="B35" s="51">
        <v>1760000</v>
      </c>
      <c r="C35" s="44">
        <f t="shared" si="0"/>
        <v>158400</v>
      </c>
      <c r="D35" s="46">
        <f t="shared" si="1"/>
        <v>175280</v>
      </c>
      <c r="E35" s="46">
        <f t="shared" si="2"/>
        <v>260290</v>
      </c>
      <c r="F35" s="54">
        <f t="shared" si="3"/>
        <v>330620</v>
      </c>
      <c r="H35" s="14" t="s">
        <v>26</v>
      </c>
      <c r="I35" s="22">
        <v>1.23</v>
      </c>
    </row>
    <row r="36" spans="1:9" s="29" customFormat="1" ht="14.25">
      <c r="A36" s="53">
        <v>30</v>
      </c>
      <c r="B36" s="51">
        <v>1860000</v>
      </c>
      <c r="C36" s="44">
        <f t="shared" si="0"/>
        <v>167400</v>
      </c>
      <c r="D36" s="46">
        <f t="shared" si="1"/>
        <v>180080</v>
      </c>
      <c r="E36" s="46">
        <f t="shared" si="2"/>
        <v>267340</v>
      </c>
      <c r="F36" s="54">
        <f t="shared" si="3"/>
        <v>339200</v>
      </c>
      <c r="H36" s="14" t="s">
        <v>27</v>
      </c>
      <c r="I36" s="22">
        <v>1.215</v>
      </c>
    </row>
    <row r="37" spans="1:9" s="29" customFormat="1" ht="14.25">
      <c r="A37" s="52">
        <v>31</v>
      </c>
      <c r="B37" s="51">
        <v>1970000</v>
      </c>
      <c r="C37" s="44">
        <f t="shared" si="0"/>
        <v>177300</v>
      </c>
      <c r="D37" s="46">
        <f t="shared" si="1"/>
        <v>185360</v>
      </c>
      <c r="E37" s="46">
        <f t="shared" si="2"/>
        <v>275080</v>
      </c>
      <c r="F37" s="54">
        <f t="shared" si="3"/>
        <v>348650</v>
      </c>
      <c r="H37" s="14" t="s">
        <v>40</v>
      </c>
      <c r="I37" s="22">
        <v>1.2</v>
      </c>
    </row>
    <row r="38" spans="1:11" s="29" customFormat="1" ht="14.25">
      <c r="A38" s="53">
        <v>32</v>
      </c>
      <c r="B38" s="51">
        <v>2080000</v>
      </c>
      <c r="C38" s="44">
        <f t="shared" si="0"/>
        <v>187200</v>
      </c>
      <c r="D38" s="46">
        <f t="shared" si="1"/>
        <v>190640</v>
      </c>
      <c r="E38" s="46">
        <f t="shared" si="2"/>
        <v>282830</v>
      </c>
      <c r="F38" s="54">
        <f t="shared" si="3"/>
        <v>358100</v>
      </c>
      <c r="H38" s="14"/>
      <c r="I38" s="14"/>
      <c r="J38" s="29">
        <f>SUM(J8:J37)</f>
        <v>15</v>
      </c>
      <c r="K38" s="29">
        <f>SUM(K8:K37)</f>
        <v>20</v>
      </c>
    </row>
    <row r="39" spans="1:6" s="29" customFormat="1" ht="14.25">
      <c r="A39" s="53">
        <v>33</v>
      </c>
      <c r="B39" s="51">
        <v>2190000</v>
      </c>
      <c r="C39" s="44">
        <f t="shared" si="0"/>
        <v>197100</v>
      </c>
      <c r="D39" s="46">
        <f t="shared" si="1"/>
        <v>195920</v>
      </c>
      <c r="E39" s="46">
        <f t="shared" si="2"/>
        <v>290570</v>
      </c>
      <c r="F39" s="54">
        <f t="shared" si="3"/>
        <v>367540</v>
      </c>
    </row>
    <row r="40" spans="1:6" s="29" customFormat="1" ht="14.25">
      <c r="A40" s="52">
        <v>34</v>
      </c>
      <c r="B40" s="51">
        <v>2300000</v>
      </c>
      <c r="C40" s="44">
        <f t="shared" si="0"/>
        <v>207000</v>
      </c>
      <c r="D40" s="46">
        <f t="shared" si="1"/>
        <v>201200</v>
      </c>
      <c r="E40" s="46">
        <f t="shared" si="2"/>
        <v>298320</v>
      </c>
      <c r="F40" s="54">
        <f t="shared" si="3"/>
        <v>376990</v>
      </c>
    </row>
    <row r="41" spans="1:6" s="29" customFormat="1" ht="14.25">
      <c r="A41" s="53">
        <v>35</v>
      </c>
      <c r="B41" s="51">
        <v>2420000</v>
      </c>
      <c r="C41" s="44">
        <f t="shared" si="0"/>
        <v>217800</v>
      </c>
      <c r="D41" s="46">
        <f t="shared" si="1"/>
        <v>206960</v>
      </c>
      <c r="E41" s="46">
        <f t="shared" si="2"/>
        <v>306770</v>
      </c>
      <c r="F41" s="54">
        <f t="shared" si="3"/>
        <v>387290</v>
      </c>
    </row>
    <row r="42" spans="1:6" s="29" customFormat="1" ht="14.25">
      <c r="A42" s="53">
        <v>36</v>
      </c>
      <c r="B42" s="51">
        <v>2540000</v>
      </c>
      <c r="C42" s="44">
        <f t="shared" si="0"/>
        <v>228600</v>
      </c>
      <c r="D42" s="46">
        <f t="shared" si="1"/>
        <v>212720</v>
      </c>
      <c r="E42" s="46">
        <f t="shared" si="2"/>
        <v>315220</v>
      </c>
      <c r="F42" s="54">
        <f t="shared" si="3"/>
        <v>397600</v>
      </c>
    </row>
    <row r="43" spans="1:6" s="29" customFormat="1" ht="14.25">
      <c r="A43" s="52">
        <v>37</v>
      </c>
      <c r="B43" s="51">
        <v>2670000</v>
      </c>
      <c r="C43" s="44">
        <f t="shared" si="0"/>
        <v>240300</v>
      </c>
      <c r="D43" s="46">
        <f t="shared" si="1"/>
        <v>218960</v>
      </c>
      <c r="E43" s="46">
        <f t="shared" si="2"/>
        <v>324370</v>
      </c>
      <c r="F43" s="54">
        <f t="shared" si="3"/>
        <v>408760</v>
      </c>
    </row>
    <row r="44" spans="1:6" s="29" customFormat="1" ht="14.25">
      <c r="A44" s="53">
        <v>38</v>
      </c>
      <c r="B44" s="51">
        <v>2800000</v>
      </c>
      <c r="C44" s="44">
        <f t="shared" si="0"/>
        <v>252000</v>
      </c>
      <c r="D44" s="46">
        <f t="shared" si="1"/>
        <v>225200</v>
      </c>
      <c r="E44" s="46">
        <f t="shared" si="2"/>
        <v>333530</v>
      </c>
      <c r="F44" s="54">
        <f t="shared" si="3"/>
        <v>419930</v>
      </c>
    </row>
    <row r="45" spans="1:6" s="29" customFormat="1" ht="14.25">
      <c r="A45" s="53">
        <v>39</v>
      </c>
      <c r="B45" s="51">
        <v>2940000</v>
      </c>
      <c r="C45" s="44">
        <f t="shared" si="0"/>
        <v>264600</v>
      </c>
      <c r="D45" s="46">
        <f t="shared" si="1"/>
        <v>231920</v>
      </c>
      <c r="E45" s="46">
        <f t="shared" si="2"/>
        <v>343390</v>
      </c>
      <c r="F45" s="54">
        <f t="shared" si="3"/>
        <v>431950</v>
      </c>
    </row>
    <row r="46" spans="1:6" s="29" customFormat="1" ht="14.25">
      <c r="A46" s="52">
        <v>40</v>
      </c>
      <c r="B46" s="51">
        <v>3080000</v>
      </c>
      <c r="C46" s="44">
        <f t="shared" si="0"/>
        <v>277200</v>
      </c>
      <c r="D46" s="46">
        <f t="shared" si="1"/>
        <v>238640</v>
      </c>
      <c r="E46" s="46">
        <f t="shared" si="2"/>
        <v>353240</v>
      </c>
      <c r="F46" s="54">
        <f t="shared" si="3"/>
        <v>443970</v>
      </c>
    </row>
    <row r="47" spans="1:6" s="29" customFormat="1" ht="14.25">
      <c r="A47" s="53">
        <v>41</v>
      </c>
      <c r="B47" s="51">
        <v>3230000</v>
      </c>
      <c r="C47" s="44">
        <f t="shared" si="0"/>
        <v>290700</v>
      </c>
      <c r="D47" s="46">
        <f t="shared" si="1"/>
        <v>245840</v>
      </c>
      <c r="E47" s="46">
        <f t="shared" si="2"/>
        <v>363810</v>
      </c>
      <c r="F47" s="54">
        <f t="shared" si="3"/>
        <v>456850</v>
      </c>
    </row>
    <row r="48" spans="1:6" s="29" customFormat="1" ht="14.25">
      <c r="A48" s="53">
        <v>42</v>
      </c>
      <c r="B48" s="51">
        <v>3380000</v>
      </c>
      <c r="C48" s="44">
        <f t="shared" si="0"/>
        <v>304200</v>
      </c>
      <c r="D48" s="46">
        <f t="shared" si="1"/>
        <v>253040</v>
      </c>
      <c r="E48" s="46">
        <f t="shared" si="2"/>
        <v>374370</v>
      </c>
      <c r="F48" s="54">
        <f t="shared" si="3"/>
        <v>469730</v>
      </c>
    </row>
    <row r="49" spans="1:6" s="29" customFormat="1" ht="14.25">
      <c r="A49" s="52">
        <v>43</v>
      </c>
      <c r="B49" s="51">
        <v>3600000</v>
      </c>
      <c r="C49" s="44">
        <f t="shared" si="0"/>
        <v>324000</v>
      </c>
      <c r="D49" s="46">
        <f t="shared" si="1"/>
        <v>263600</v>
      </c>
      <c r="E49" s="46">
        <f t="shared" si="2"/>
        <v>389860</v>
      </c>
      <c r="F49" s="54">
        <f t="shared" si="3"/>
        <v>488630</v>
      </c>
    </row>
    <row r="50" spans="1:6" s="29" customFormat="1" ht="14.25">
      <c r="A50" s="53">
        <v>44</v>
      </c>
      <c r="B50" s="51">
        <v>3680000</v>
      </c>
      <c r="C50" s="44">
        <f t="shared" si="0"/>
        <v>331200</v>
      </c>
      <c r="D50" s="46">
        <f t="shared" si="1"/>
        <v>267440</v>
      </c>
      <c r="E50" s="46">
        <f t="shared" si="2"/>
        <v>395490</v>
      </c>
      <c r="F50" s="54">
        <f t="shared" si="3"/>
        <v>495500</v>
      </c>
    </row>
    <row r="51" spans="1:6" s="29" customFormat="1" ht="14.25">
      <c r="A51" s="53">
        <v>45</v>
      </c>
      <c r="B51" s="51">
        <v>3750000</v>
      </c>
      <c r="C51" s="44">
        <f t="shared" si="0"/>
        <v>337500</v>
      </c>
      <c r="D51" s="44">
        <f t="shared" si="1"/>
        <v>270800</v>
      </c>
      <c r="E51" s="44">
        <f t="shared" si="2"/>
        <v>400420</v>
      </c>
      <c r="F51" s="55">
        <f t="shared" si="3"/>
        <v>501510</v>
      </c>
    </row>
    <row r="52" spans="1:10" s="29" customFormat="1" ht="15" thickBot="1">
      <c r="A52" s="56">
        <v>46</v>
      </c>
      <c r="B52" s="57">
        <v>3890000</v>
      </c>
      <c r="C52" s="45">
        <f t="shared" si="0"/>
        <v>350100</v>
      </c>
      <c r="D52" s="59">
        <f t="shared" si="1"/>
        <v>277520</v>
      </c>
      <c r="E52" s="59">
        <f t="shared" si="2"/>
        <v>410280</v>
      </c>
      <c r="F52" s="60">
        <f t="shared" si="3"/>
        <v>513530</v>
      </c>
      <c r="J52"/>
    </row>
    <row r="53" spans="8:9" ht="15" thickTop="1">
      <c r="H53" s="29"/>
      <c r="I53" s="29"/>
    </row>
    <row r="54" spans="1:9" ht="83.25" customHeight="1">
      <c r="A54" s="11" t="s">
        <v>0</v>
      </c>
      <c r="B54" s="64" t="s">
        <v>81</v>
      </c>
      <c r="C54" s="64"/>
      <c r="D54" s="64"/>
      <c r="E54" s="64"/>
      <c r="F54" s="64"/>
      <c r="G54" s="25"/>
      <c r="H54" s="29"/>
      <c r="I54" s="29"/>
    </row>
    <row r="55" spans="2:9" ht="14.25">
      <c r="B55" s="9" t="s">
        <v>69</v>
      </c>
      <c r="C55" s="9" t="s">
        <v>61</v>
      </c>
      <c r="D55" s="9" t="s">
        <v>62</v>
      </c>
      <c r="H55" s="29"/>
      <c r="I55" s="29"/>
    </row>
    <row r="56" spans="2:9" ht="14.25">
      <c r="B56" s="8" t="s">
        <v>63</v>
      </c>
      <c r="C56" s="8">
        <v>0</v>
      </c>
      <c r="D56" s="8">
        <v>0</v>
      </c>
      <c r="H56" s="29"/>
      <c r="I56" s="29"/>
    </row>
    <row r="57" spans="2:9" ht="14.25">
      <c r="B57" s="8" t="s">
        <v>64</v>
      </c>
      <c r="C57" s="8">
        <v>157540</v>
      </c>
      <c r="D57" s="8">
        <v>0</v>
      </c>
      <c r="H57" s="29"/>
      <c r="I57" s="29"/>
    </row>
    <row r="58" spans="2:9" ht="14.25">
      <c r="B58" s="8" t="s">
        <v>65</v>
      </c>
      <c r="C58" s="8">
        <v>157540</v>
      </c>
      <c r="D58" s="8">
        <v>0</v>
      </c>
      <c r="H58" s="29"/>
      <c r="I58" s="29"/>
    </row>
    <row r="59" spans="2:9" ht="14.25">
      <c r="B59" s="31"/>
      <c r="C59" s="1">
        <f>(C56*D56+C57*D57+C58*D58)/12</f>
        <v>0</v>
      </c>
      <c r="H59" s="29"/>
      <c r="I59" s="29"/>
    </row>
    <row r="60" spans="8:9" ht="14.25">
      <c r="H60" s="29"/>
      <c r="I60" s="29"/>
    </row>
  </sheetData>
  <sheetProtection/>
  <mergeCells count="4">
    <mergeCell ref="A5:A6"/>
    <mergeCell ref="B5:B6"/>
    <mergeCell ref="D5:F5"/>
    <mergeCell ref="B54:F54"/>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국민연금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급여심사부</dc:creator>
  <cp:keywords/>
  <dc:description/>
  <cp:lastModifiedBy>owner</cp:lastModifiedBy>
  <cp:lastPrinted>2012-03-14T02:25:34Z</cp:lastPrinted>
  <dcterms:created xsi:type="dcterms:W3CDTF">1998-05-11T06:11:23Z</dcterms:created>
  <dcterms:modified xsi:type="dcterms:W3CDTF">2012-04-17T05:34:52Z</dcterms:modified>
  <cp:category/>
  <cp:version/>
  <cp:contentType/>
  <cp:contentStatus/>
</cp:coreProperties>
</file>